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Objects="placeholders" codeName="EstaPasta_de_trabalho" defaultThemeVersion="124226"/>
  <bookViews>
    <workbookView xWindow="120" yWindow="45" windowWidth="15180" windowHeight="934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J49" i="1" l="1"/>
  <c r="J50" i="1"/>
  <c r="J51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L44" i="1"/>
  <c r="X19" i="1"/>
  <c r="X17" i="1"/>
  <c r="W18" i="1"/>
  <c r="G15" i="1"/>
  <c r="L53" i="1"/>
  <c r="AB19" i="1"/>
  <c r="W41" i="1"/>
  <c r="C15" i="1"/>
  <c r="N29" i="1"/>
  <c r="N42" i="1"/>
  <c r="N43" i="1"/>
  <c r="C16" i="1"/>
  <c r="E15" i="1"/>
  <c r="D15" i="1"/>
  <c r="R15" i="1" s="1"/>
  <c r="L34" i="1"/>
  <c r="L32" i="1"/>
  <c r="L35" i="1"/>
  <c r="L36" i="1"/>
  <c r="N36" i="1" s="1"/>
  <c r="L37" i="1"/>
  <c r="L38" i="1"/>
  <c r="L39" i="1"/>
  <c r="L40" i="1"/>
  <c r="L41" i="1"/>
  <c r="L42" i="1"/>
  <c r="L43" i="1"/>
  <c r="L45" i="1"/>
  <c r="L15" i="1"/>
  <c r="N15" i="1" s="1"/>
  <c r="S15" i="1" s="1"/>
  <c r="L16" i="1"/>
  <c r="L17" i="1"/>
  <c r="L18" i="1"/>
  <c r="L19" i="1"/>
  <c r="L20" i="1"/>
  <c r="L21" i="1"/>
  <c r="L22" i="1"/>
  <c r="N22" i="1"/>
  <c r="L23" i="1"/>
  <c r="L24" i="1"/>
  <c r="L25" i="1"/>
  <c r="L26" i="1"/>
  <c r="L27" i="1"/>
  <c r="L28" i="1"/>
  <c r="L29" i="1"/>
  <c r="L30" i="1"/>
  <c r="L31" i="1"/>
  <c r="L33" i="1"/>
  <c r="O15" i="1"/>
  <c r="Q15" i="1"/>
  <c r="C17" i="1"/>
  <c r="E16" i="1"/>
  <c r="W15" i="1"/>
  <c r="W16" i="1"/>
  <c r="AB20" i="1"/>
  <c r="AB18" i="1"/>
  <c r="X45" i="1"/>
  <c r="W45" i="1"/>
  <c r="X44" i="1"/>
  <c r="W44" i="1"/>
  <c r="X43" i="1"/>
  <c r="W43" i="1"/>
  <c r="X42" i="1"/>
  <c r="W42" i="1"/>
  <c r="X41" i="1"/>
  <c r="X40" i="1"/>
  <c r="W40" i="1"/>
  <c r="X39" i="1"/>
  <c r="W39" i="1"/>
  <c r="X38" i="1"/>
  <c r="W38" i="1"/>
  <c r="X37" i="1"/>
  <c r="W37" i="1"/>
  <c r="X36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W19" i="1"/>
  <c r="X18" i="1"/>
  <c r="X15" i="1"/>
  <c r="X16" i="1"/>
  <c r="T16" i="1" s="1"/>
  <c r="L52" i="1" s="1"/>
  <c r="W17" i="1"/>
  <c r="T15" i="1"/>
  <c r="C18" i="1"/>
  <c r="T24" i="1"/>
  <c r="T34" i="1"/>
  <c r="T17" i="1"/>
  <c r="T32" i="1"/>
  <c r="T41" i="1"/>
  <c r="T42" i="1"/>
  <c r="T35" i="1"/>
  <c r="T45" i="1"/>
  <c r="T44" i="1"/>
  <c r="T43" i="1"/>
  <c r="T38" i="1"/>
  <c r="T40" i="1"/>
  <c r="T39" i="1"/>
  <c r="T37" i="1"/>
  <c r="T36" i="1"/>
  <c r="T33" i="1"/>
  <c r="T31" i="1"/>
  <c r="T30" i="1"/>
  <c r="T29" i="1"/>
  <c r="T27" i="1"/>
  <c r="T26" i="1"/>
  <c r="T25" i="1"/>
  <c r="T23" i="1"/>
  <c r="T22" i="1"/>
  <c r="T21" i="1"/>
  <c r="T20" i="1"/>
  <c r="T19" i="1"/>
  <c r="T18" i="1"/>
  <c r="T28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D16" i="1"/>
  <c r="S16" i="1" s="1"/>
  <c r="N16" i="1"/>
  <c r="D18" i="1"/>
  <c r="S18" i="1" s="1"/>
  <c r="N18" i="1"/>
  <c r="R18" i="1" s="1"/>
  <c r="I7" i="1"/>
  <c r="Q18" i="1"/>
  <c r="O18" i="1"/>
  <c r="O16" i="1"/>
  <c r="E17" i="1"/>
  <c r="D17" i="1"/>
  <c r="S17" i="1" s="1"/>
  <c r="C19" i="1"/>
  <c r="D19" i="1" s="1"/>
  <c r="E18" i="1"/>
  <c r="Q16" i="1"/>
  <c r="O17" i="1"/>
  <c r="M19" i="1"/>
  <c r="E19" i="1"/>
  <c r="N46" i="1"/>
  <c r="K48" i="1"/>
  <c r="N19" i="1" l="1"/>
  <c r="S19" i="1"/>
  <c r="R19" i="1"/>
  <c r="O19" i="1"/>
  <c r="Q19" i="1"/>
  <c r="O52" i="1"/>
  <c r="C20" i="1"/>
  <c r="N17" i="1"/>
  <c r="R16" i="1"/>
  <c r="Q17" i="1" l="1"/>
  <c r="R17" i="1"/>
  <c r="D20" i="1"/>
  <c r="C21" i="1"/>
  <c r="E20" i="1"/>
  <c r="E21" i="1" l="1"/>
  <c r="D21" i="1"/>
  <c r="C22" i="1"/>
  <c r="S20" i="1"/>
  <c r="R20" i="1"/>
  <c r="O20" i="1"/>
  <c r="Q20" i="1"/>
  <c r="N20" i="1"/>
  <c r="C23" i="1" l="1"/>
  <c r="D22" i="1"/>
  <c r="E22" i="1"/>
  <c r="Q21" i="1"/>
  <c r="N21" i="1"/>
  <c r="R21" i="1" s="1"/>
  <c r="S21" i="1"/>
  <c r="O21" i="1"/>
  <c r="E23" i="1" l="1"/>
  <c r="D23" i="1"/>
  <c r="C24" i="1"/>
  <c r="O22" i="1"/>
  <c r="Q22" i="1"/>
  <c r="R22" i="1"/>
  <c r="S22" i="1"/>
  <c r="D24" i="1" l="1"/>
  <c r="E24" i="1"/>
  <c r="C25" i="1"/>
  <c r="R23" i="1"/>
  <c r="N23" i="1"/>
  <c r="Q23" i="1"/>
  <c r="S23" i="1"/>
  <c r="O23" i="1"/>
  <c r="D25" i="1" l="1"/>
  <c r="E25" i="1"/>
  <c r="C26" i="1"/>
  <c r="S24" i="1"/>
  <c r="R24" i="1"/>
  <c r="N24" i="1"/>
  <c r="Q24" i="1" s="1"/>
  <c r="O24" i="1"/>
  <c r="D26" i="1" l="1"/>
  <c r="E26" i="1"/>
  <c r="C27" i="1"/>
  <c r="S25" i="1"/>
  <c r="N25" i="1"/>
  <c r="Q25" i="1" s="1"/>
  <c r="O25" i="1"/>
  <c r="R25" i="1" l="1"/>
  <c r="D27" i="1"/>
  <c r="C28" i="1"/>
  <c r="E27" i="1"/>
  <c r="S26" i="1"/>
  <c r="N26" i="1"/>
  <c r="R26" i="1" s="1"/>
  <c r="O26" i="1"/>
  <c r="Q26" i="1"/>
  <c r="R27" i="1" l="1"/>
  <c r="S27" i="1"/>
  <c r="N27" i="1"/>
  <c r="Q27" i="1" s="1"/>
  <c r="O27" i="1"/>
  <c r="D28" i="1"/>
  <c r="C29" i="1"/>
  <c r="E28" i="1"/>
  <c r="S28" i="1" l="1"/>
  <c r="N28" i="1"/>
  <c r="O28" i="1"/>
  <c r="Q28" i="1"/>
  <c r="R28" i="1"/>
  <c r="C30" i="1"/>
  <c r="E29" i="1"/>
  <c r="D29" i="1"/>
  <c r="R29" i="1" l="1"/>
  <c r="S29" i="1"/>
  <c r="O29" i="1"/>
  <c r="Q29" i="1"/>
  <c r="C31" i="1"/>
  <c r="E30" i="1"/>
  <c r="D30" i="1"/>
  <c r="S30" i="1" l="1"/>
  <c r="N30" i="1"/>
  <c r="R30" i="1" s="1"/>
  <c r="O30" i="1"/>
  <c r="Q30" i="1"/>
  <c r="C32" i="1"/>
  <c r="D31" i="1"/>
  <c r="E31" i="1"/>
  <c r="E32" i="1" l="1"/>
  <c r="C33" i="1"/>
  <c r="D32" i="1"/>
  <c r="S31" i="1"/>
  <c r="N31" i="1"/>
  <c r="R31" i="1" s="1"/>
  <c r="O31" i="1"/>
  <c r="Q31" i="1"/>
  <c r="D33" i="1" l="1"/>
  <c r="E33" i="1"/>
  <c r="C34" i="1"/>
  <c r="S32" i="1"/>
  <c r="N32" i="1"/>
  <c r="R32" i="1" s="1"/>
  <c r="O32" i="1"/>
  <c r="Q32" i="1"/>
  <c r="D34" i="1" l="1"/>
  <c r="C35" i="1"/>
  <c r="E34" i="1"/>
  <c r="S33" i="1"/>
  <c r="O33" i="1"/>
  <c r="N33" i="1"/>
  <c r="R33" i="1" s="1"/>
  <c r="Q33" i="1" l="1"/>
  <c r="D35" i="1"/>
  <c r="C36" i="1"/>
  <c r="E35" i="1"/>
  <c r="R34" i="1"/>
  <c r="S34" i="1"/>
  <c r="N34" i="1"/>
  <c r="Q34" i="1" s="1"/>
  <c r="O34" i="1"/>
  <c r="N35" i="1" l="1"/>
  <c r="S35" i="1"/>
  <c r="O35" i="1"/>
  <c r="Q35" i="1"/>
  <c r="R35" i="1"/>
  <c r="C37" i="1"/>
  <c r="E36" i="1"/>
  <c r="D36" i="1"/>
  <c r="R36" i="1" l="1"/>
  <c r="Q36" i="1"/>
  <c r="S36" i="1"/>
  <c r="O36" i="1"/>
  <c r="E37" i="1"/>
  <c r="D37" i="1"/>
  <c r="C38" i="1"/>
  <c r="S37" i="1" l="1"/>
  <c r="N37" i="1"/>
  <c r="Q37" i="1" s="1"/>
  <c r="R37" i="1"/>
  <c r="O37" i="1"/>
  <c r="D38" i="1"/>
  <c r="C39" i="1"/>
  <c r="E38" i="1"/>
  <c r="S38" i="1" l="1"/>
  <c r="N38" i="1"/>
  <c r="R38" i="1" s="1"/>
  <c r="O38" i="1"/>
  <c r="Q38" i="1"/>
  <c r="C40" i="1"/>
  <c r="E39" i="1"/>
  <c r="D39" i="1"/>
  <c r="S39" i="1" l="1"/>
  <c r="N39" i="1"/>
  <c r="R39" i="1" s="1"/>
  <c r="O39" i="1"/>
  <c r="D40" i="1"/>
  <c r="E40" i="1"/>
  <c r="C41" i="1"/>
  <c r="C42" i="1" l="1"/>
  <c r="E41" i="1"/>
  <c r="D41" i="1"/>
  <c r="S40" i="1"/>
  <c r="N40" i="1"/>
  <c r="Q40" i="1" s="1"/>
  <c r="O40" i="1"/>
  <c r="Q39" i="1"/>
  <c r="R40" i="1" l="1"/>
  <c r="R41" i="1"/>
  <c r="S41" i="1"/>
  <c r="O41" i="1"/>
  <c r="N41" i="1"/>
  <c r="Q41" i="1" s="1"/>
  <c r="D42" i="1"/>
  <c r="C43" i="1"/>
  <c r="E42" i="1"/>
  <c r="C44" i="1" l="1"/>
  <c r="D43" i="1"/>
  <c r="E43" i="1"/>
  <c r="R42" i="1"/>
  <c r="S42" i="1"/>
  <c r="Q42" i="1"/>
  <c r="O42" i="1"/>
  <c r="R43" i="1" l="1"/>
  <c r="S43" i="1"/>
  <c r="Q43" i="1"/>
  <c r="O43" i="1"/>
  <c r="D44" i="1"/>
  <c r="E44" i="1"/>
  <c r="C45" i="1"/>
  <c r="D45" i="1" l="1"/>
  <c r="E45" i="1"/>
  <c r="I48" i="1"/>
  <c r="S44" i="1"/>
  <c r="N44" i="1"/>
  <c r="R44" i="1" s="1"/>
  <c r="O44" i="1"/>
  <c r="Q44" i="1"/>
  <c r="S45" i="1" l="1"/>
  <c r="L51" i="1" s="1"/>
  <c r="O51" i="1" s="1"/>
  <c r="N45" i="1"/>
  <c r="L48" i="1" s="1"/>
  <c r="O48" i="1" s="1"/>
  <c r="Q45" i="1"/>
  <c r="L49" i="1" s="1"/>
  <c r="O49" i="1" s="1"/>
  <c r="O45" i="1"/>
  <c r="L56" i="1" s="1"/>
  <c r="O56" i="1" s="1"/>
  <c r="R45" i="1" l="1"/>
  <c r="L50" i="1" s="1"/>
  <c r="O50" i="1" s="1"/>
  <c r="O53" i="1" s="1"/>
  <c r="O54" i="1" l="1"/>
</calcChain>
</file>

<file path=xl/sharedStrings.xml><?xml version="1.0" encoding="utf-8"?>
<sst xmlns="http://schemas.openxmlformats.org/spreadsheetml/2006/main" count="103" uniqueCount="62">
  <si>
    <t>Entrada</t>
  </si>
  <si>
    <t>Saída</t>
  </si>
  <si>
    <t>Data</t>
  </si>
  <si>
    <t>Salário mês</t>
  </si>
  <si>
    <t>Nome</t>
  </si>
  <si>
    <t>Resumo</t>
  </si>
  <si>
    <t>Bruto a Pagar</t>
  </si>
  <si>
    <t>Expediente de Sábado</t>
  </si>
  <si>
    <t>Valor Hora</t>
  </si>
  <si>
    <t>até</t>
  </si>
  <si>
    <t>período</t>
  </si>
  <si>
    <t>tolerância</t>
  </si>
  <si>
    <t>HORAS TOTAIS</t>
  </si>
  <si>
    <t>Registro de horas mensal</t>
  </si>
  <si>
    <t>AD NOT</t>
  </si>
  <si>
    <t>DIAS TRAB.</t>
  </si>
  <si>
    <t>Assinatura do funcionário</t>
  </si>
  <si>
    <t>dias</t>
  </si>
  <si>
    <t>horas</t>
  </si>
  <si>
    <t>Adicional Noturno</t>
  </si>
  <si>
    <t>Ano:</t>
  </si>
  <si>
    <t>Meses</t>
  </si>
  <si>
    <t>Dias Úteis</t>
  </si>
  <si>
    <t>Domingos e Feriados - Base Cálculo D.S.R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</si>
  <si>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</si>
  <si>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</si>
  <si>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</si>
  <si>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</si>
  <si>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</si>
  <si>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</si>
  <si>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</si>
  <si>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</si>
  <si>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</si>
  <si>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</si>
  <si>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</si>
  <si>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</si>
  <si>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Tabelas de Apoio</t>
  </si>
  <si>
    <t>Escala</t>
  </si>
  <si>
    <t>Carga Horária</t>
  </si>
  <si>
    <t>Sab</t>
  </si>
  <si>
    <t>Dom</t>
  </si>
  <si>
    <t>Semanal</t>
  </si>
  <si>
    <t>Mensal</t>
  </si>
  <si>
    <t>Início</t>
  </si>
  <si>
    <t>Término</t>
  </si>
  <si>
    <t>2ª a 5ª</t>
  </si>
  <si>
    <t>6ª</t>
  </si>
  <si>
    <t>Normal</t>
  </si>
  <si>
    <t>Ocorr.</t>
  </si>
  <si>
    <t>Hs Extras Total</t>
  </si>
  <si>
    <t>Faltas e
Atrasos</t>
  </si>
  <si>
    <t>Folga</t>
  </si>
  <si>
    <t>HORAS EXTRAS</t>
  </si>
  <si>
    <t xml:space="preserve">               Carga Horária / mês</t>
  </si>
  <si>
    <r>
      <t xml:space="preserve">               Carga Diária (</t>
    </r>
    <r>
      <rPr>
        <i/>
        <sz val="8"/>
        <rFont val="Century Gothic"/>
        <family val="2"/>
      </rPr>
      <t>seg/qui)</t>
    </r>
  </si>
  <si>
    <r>
      <t xml:space="preserve">               Carga Diária </t>
    </r>
    <r>
      <rPr>
        <i/>
        <sz val="8"/>
        <rFont val="Century Gothic"/>
        <family val="2"/>
      </rPr>
      <t>(sexta)</t>
    </r>
  </si>
  <si>
    <t>Úteis</t>
  </si>
  <si>
    <t>Horas Extras</t>
  </si>
  <si>
    <t>DSR</t>
  </si>
  <si>
    <t>Dias</t>
  </si>
  <si>
    <t>Trab.</t>
  </si>
  <si>
    <t>Devido a faltas e atrasos, você deixou de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</si>
</sst>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0" formatCode="_(&quot;R$ &quot;* #,##0.00_);_(&quot;R$ &quot;* \(#,##0.00\);_(&quot;R$ &quot;* &quot;-&quot;??_);_(@_)"/>
    <numFmt numFmtId="171" formatCode="_(* #,##0.00_);_(* \(#,##0.00\);_(* &quot;-&quot;??_);_(@_)"/>
    <numFmt numFmtId="172" formatCode="h:mm:ss;@"/>
    <numFmt numFmtId="173" formatCode="h:mm;@"/>
    <numFmt numFmtId="174" formatCode="[h]:mm;@"/>
    <numFmt numFmtId="175" formatCode="ddd"/>
    <numFmt numFmtId="176" formatCode="ge\r\a\l"/>
    <numFmt numFmtId="177" formatCode="[hh]:mm"/>
  </numFmts>
  <fonts count="33" x14ac:knownFonts="1">
    <font>
      <sz val="10"/>
      <name val="Century Gothic"/>
    </font>
    <font>
      <sz val="10"/>
      <name val="Century Gothic"/>
      <family val="2"/>
    </font>
    <font>
      <sz val="8"/>
      <name val="Century Gothic"/>
      <family val="2"/>
    </font>
    <font>
      <sz val="10"/>
      <color indexed="18"/>
      <name val="Century Gothic"/>
      <family val="2"/>
    </font>
    <font>
      <b/>
      <sz val="10"/>
      <color indexed="18"/>
      <name val="Century Gothic"/>
      <family val="2"/>
    </font>
    <font>
      <b/>
      <sz val="14"/>
      <color indexed="18"/>
      <name val="Century Gothic"/>
      <family val="2"/>
    </font>
    <font>
      <sz val="10"/>
      <color indexed="12"/>
      <name val="Century Gothic"/>
      <family val="2"/>
    </font>
    <font>
      <b/>
      <sz val="10"/>
      <color indexed="16"/>
      <name val="Century Gothic"/>
      <family val="2"/>
    </font>
    <font>
      <sz val="10"/>
      <color indexed="16"/>
      <name val="Century Gothic"/>
      <family val="2"/>
    </font>
    <font>
      <b/>
      <sz val="10"/>
      <color indexed="17"/>
      <name val="Century Gothic"/>
      <family val="2"/>
    </font>
    <font>
      <b/>
      <sz val="10"/>
      <color indexed="60"/>
      <name val="Century Gothic"/>
      <family val="2"/>
    </font>
    <font>
      <sz val="8"/>
      <color indexed="18"/>
      <name val="Century Gothic"/>
      <family val="2"/>
    </font>
    <font>
      <b/>
      <sz val="22"/>
      <name val="Century Gothic"/>
      <family val="2"/>
    </font>
    <font>
      <sz val="10"/>
      <name val="Century Gothic"/>
      <family val="2"/>
    </font>
    <font>
      <sz val="9"/>
      <color indexed="23"/>
      <name val="Century Gothic"/>
      <family val="2"/>
    </font>
    <font>
      <sz val="10"/>
      <color indexed="23"/>
      <name val="Century Gothic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b/>
      <sz val="14"/>
      <color theme="0" tint="-0.14996795556505021"/>
      <name val="Century Gothic"/>
      <family val="2"/>
    </font>
    <font>
      <b/>
      <sz val="22"/>
      <color theme="0" tint="-0.249977111117893"/>
      <name val="Century Gothic"/>
      <family val="2"/>
    </font>
    <font>
      <sz val="10"/>
      <color theme="0"/>
      <name val="Arial"/>
      <family val="2"/>
    </font>
    <font>
      <b/>
      <sz val="22"/>
      <color theme="0" tint="-0.34998626667073579"/>
      <name val="Century Gothic"/>
      <family val="2"/>
    </font>
    <font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8"/>
      <color rgb="FFC0C0C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darkGray">
        <fgColor indexed="9"/>
        <bgColor indexed="26"/>
      </patternFill>
    </fill>
    <fill>
      <patternFill patternType="darkGray">
        <fgColor indexed="9"/>
        <bgColor indexed="41"/>
      </patternFill>
    </fill>
    <fill>
      <patternFill patternType="darkGray">
        <fgColor indexed="9"/>
        <bgColor indexed="9"/>
      </patternFill>
    </fill>
    <fill>
      <patternFill patternType="darkGray">
        <fgColor indexed="9"/>
        <bgColor theme="6" tint="0.59996337778862885"/>
      </patternFill>
    </fill>
    <fill>
      <patternFill patternType="darkGray">
        <fgColor indexed="9"/>
        <bgColor theme="6" tint="0.79998168889431442"/>
      </patternFill>
    </fill>
    <fill>
      <patternFill patternType="mediumGray">
        <fgColor indexed="9"/>
        <bgColor theme="6" tint="0.39994506668294322"/>
      </patternFill>
    </fill>
    <fill>
      <patternFill patternType="mediumGray">
        <fgColor rgb="FFFFFFFF"/>
        <bgColor theme="6" tint="0.39991454817346722"/>
      </patternFill>
    </fill>
    <fill>
      <patternFill patternType="darkGray">
        <fgColor rgb="FFFFFFFF"/>
        <bgColor rgb="FFFFFFCC"/>
      </patternFill>
    </fill>
    <fill>
      <patternFill patternType="darkGray">
        <fgColor rgb="FFFFFFFF"/>
        <bgColor rgb="FFCCFFFF"/>
      </patternFill>
    </fill>
    <fill>
      <patternFill patternType="darkGray">
        <fgColor rgb="FFFFFFFF"/>
        <bgColor theme="6" tint="0.59996337778862885"/>
      </patternFill>
    </fill>
    <fill>
      <patternFill patternType="mediumGray">
        <fgColor theme="0"/>
        <bgColor theme="6" tint="0.39994506668294322"/>
      </patternFill>
    </fill>
    <fill>
      <patternFill patternType="mediumGray">
        <fgColor rgb="FFFFFFFF"/>
        <bgColor theme="6" tint="0.39994506668294322"/>
      </patternFill>
    </fill>
    <fill>
      <patternFill patternType="darkGray">
        <fgColor rgb="FFFFFFFF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/>
      </top>
      <bottom style="hair">
        <color theme="0"/>
      </bottom>
      <diagonal/>
    </border>
    <border>
      <left/>
      <right style="medium">
        <color theme="0" tint="-0.34998626667073579"/>
      </right>
      <top style="hair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 style="hair">
        <color theme="0"/>
      </top>
      <bottom style="medium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98">
    <xf numFmtId="0" fontId="0" fillId="0" borderId="0" xfId="0"/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4" fontId="3" fillId="0" borderId="0" xfId="0" applyNumberFormat="1" applyFont="1" applyAlignment="1" applyProtection="1">
      <alignment horizontal="center" vertical="center"/>
      <protection hidden="1"/>
    </xf>
    <xf numFmtId="16" fontId="3" fillId="0" borderId="0" xfId="0" applyNumberFormat="1" applyFont="1" applyAlignment="1" applyProtection="1">
      <alignment horizontal="center" vertical="center"/>
      <protection hidden="1"/>
    </xf>
    <xf numFmtId="172" fontId="3" fillId="0" borderId="0" xfId="3" applyNumberFormat="1" applyFont="1" applyAlignment="1" applyProtection="1">
      <alignment horizontal="center" vertical="center"/>
      <protection hidden="1"/>
    </xf>
    <xf numFmtId="16" fontId="4" fillId="0" borderId="0" xfId="0" applyNumberFormat="1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3" fillId="0" borderId="0" xfId="0" applyFont="1" applyProtection="1">
      <protection locked="0"/>
    </xf>
    <xf numFmtId="176" fontId="14" fillId="0" borderId="0" xfId="0" applyNumberFormat="1" applyFont="1" applyAlignment="1" applyProtection="1">
      <alignment vertical="center"/>
      <protection locked="0"/>
    </xf>
    <xf numFmtId="176" fontId="13" fillId="0" borderId="0" xfId="0" applyNumberFormat="1" applyFont="1" applyProtection="1">
      <protection locked="0"/>
    </xf>
    <xf numFmtId="176" fontId="15" fillId="0" borderId="0" xfId="0" applyNumberFormat="1" applyFont="1" applyProtection="1">
      <protection locked="0"/>
    </xf>
    <xf numFmtId="176" fontId="14" fillId="0" borderId="0" xfId="0" applyNumberFormat="1" applyFont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 applyProtection="1">
      <alignment horizontal="center" vertical="center"/>
    </xf>
    <xf numFmtId="177" fontId="17" fillId="0" borderId="1" xfId="0" applyNumberFormat="1" applyFont="1" applyFill="1" applyBorder="1" applyAlignment="1" applyProtection="1">
      <alignment horizontal="center" vertical="center"/>
      <protection locked="0"/>
    </xf>
    <xf numFmtId="177" fontId="17" fillId="0" borderId="4" xfId="0" applyNumberFormat="1" applyFont="1" applyFill="1" applyBorder="1" applyAlignment="1" applyProtection="1">
      <alignment horizontal="center" vertical="center"/>
      <protection locked="0"/>
    </xf>
    <xf numFmtId="172" fontId="3" fillId="0" borderId="0" xfId="0" applyNumberFormat="1" applyFont="1" applyAlignment="1" applyProtection="1">
      <alignment vertical="center"/>
      <protection hidden="1"/>
    </xf>
    <xf numFmtId="176" fontId="27" fillId="0" borderId="0" xfId="0" applyNumberFormat="1" applyFont="1" applyFill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72" fontId="3" fillId="0" borderId="0" xfId="3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17" fillId="6" borderId="4" xfId="0" applyFont="1" applyFill="1" applyBorder="1" applyAlignment="1" applyProtection="1">
      <alignment horizontal="center" vertical="center"/>
    </xf>
    <xf numFmtId="177" fontId="0" fillId="6" borderId="1" xfId="0" applyNumberFormat="1" applyFill="1" applyBorder="1" applyAlignment="1" applyProtection="1">
      <alignment horizontal="center" vertical="center"/>
    </xf>
    <xf numFmtId="20" fontId="28" fillId="0" borderId="0" xfId="0" applyNumberFormat="1" applyFont="1" applyBorder="1" applyProtection="1"/>
    <xf numFmtId="2" fontId="28" fillId="0" borderId="0" xfId="0" applyNumberFormat="1" applyFont="1" applyBorder="1" applyProtection="1"/>
    <xf numFmtId="0" fontId="11" fillId="12" borderId="0" xfId="0" applyFont="1" applyFill="1" applyBorder="1" applyAlignment="1" applyProtection="1">
      <alignment vertical="center"/>
      <protection hidden="1"/>
    </xf>
    <xf numFmtId="0" fontId="11" fillId="12" borderId="0" xfId="0" applyFont="1" applyFill="1" applyBorder="1" applyAlignment="1" applyProtection="1">
      <alignment horizontal="left" vertical="center"/>
      <protection hidden="1"/>
    </xf>
    <xf numFmtId="170" fontId="1" fillId="13" borderId="0" xfId="1" applyFont="1" applyFill="1" applyBorder="1" applyAlignment="1" applyProtection="1">
      <alignment horizontal="center" vertical="center"/>
      <protection hidden="1"/>
    </xf>
    <xf numFmtId="0" fontId="3" fillId="12" borderId="0" xfId="0" applyFont="1" applyFill="1" applyBorder="1" applyAlignment="1" applyProtection="1">
      <alignment horizontal="center" vertical="center"/>
      <protection hidden="1"/>
    </xf>
    <xf numFmtId="170" fontId="1" fillId="12" borderId="0" xfId="1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Border="1" applyAlignment="1" applyProtection="1">
      <alignment horizontal="right" vertical="center"/>
      <protection hidden="1"/>
    </xf>
    <xf numFmtId="20" fontId="2" fillId="12" borderId="0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Border="1" applyAlignment="1" applyProtection="1">
      <alignment horizontal="right" vertical="center"/>
      <protection hidden="1"/>
    </xf>
    <xf numFmtId="170" fontId="8" fillId="12" borderId="0" xfId="1" applyNumberFormat="1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right" vertical="center"/>
      <protection hidden="1"/>
    </xf>
    <xf numFmtId="170" fontId="8" fillId="12" borderId="8" xfId="1" applyNumberFormat="1" applyFont="1" applyFill="1" applyBorder="1" applyAlignment="1" applyProtection="1">
      <alignment horizontal="center" vertical="center"/>
      <protection hidden="1"/>
    </xf>
    <xf numFmtId="0" fontId="8" fillId="14" borderId="8" xfId="0" applyFont="1" applyFill="1" applyBorder="1" applyAlignment="1" applyProtection="1">
      <alignment horizontal="right" vertical="center"/>
      <protection hidden="1"/>
    </xf>
    <xf numFmtId="170" fontId="8" fillId="14" borderId="8" xfId="1" applyNumberFormat="1" applyFont="1" applyFill="1" applyBorder="1" applyAlignment="1" applyProtection="1">
      <alignment horizontal="center" vertical="center"/>
      <protection hidden="1"/>
    </xf>
    <xf numFmtId="0" fontId="8" fillId="15" borderId="8" xfId="0" applyFont="1" applyFill="1" applyBorder="1" applyAlignment="1" applyProtection="1">
      <alignment horizontal="right" vertical="center"/>
      <protection hidden="1"/>
    </xf>
    <xf numFmtId="170" fontId="8" fillId="15" borderId="8" xfId="1" applyNumberFormat="1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Border="1" applyAlignment="1" applyProtection="1">
      <alignment vertical="center"/>
      <protection hidden="1"/>
    </xf>
    <xf numFmtId="9" fontId="1" fillId="14" borderId="8" xfId="3" applyNumberFormat="1" applyFont="1" applyFill="1" applyBorder="1" applyAlignment="1" applyProtection="1">
      <alignment horizontal="center" vertical="center"/>
      <protection hidden="1"/>
    </xf>
    <xf numFmtId="172" fontId="1" fillId="14" borderId="8" xfId="3" applyNumberFormat="1" applyFont="1" applyFill="1" applyBorder="1" applyAlignment="1" applyProtection="1">
      <alignment horizontal="center" vertical="center"/>
      <protection hidden="1"/>
    </xf>
    <xf numFmtId="0" fontId="1" fillId="14" borderId="8" xfId="0" applyFont="1" applyFill="1" applyBorder="1" applyAlignment="1" applyProtection="1">
      <alignment vertical="center"/>
      <protection hidden="1"/>
    </xf>
    <xf numFmtId="9" fontId="1" fillId="12" borderId="8" xfId="3" applyNumberFormat="1" applyFont="1" applyFill="1" applyBorder="1" applyAlignment="1" applyProtection="1">
      <alignment horizontal="center" vertical="center"/>
      <protection hidden="1"/>
    </xf>
    <xf numFmtId="172" fontId="1" fillId="12" borderId="8" xfId="3" applyNumberFormat="1" applyFont="1" applyFill="1" applyBorder="1" applyAlignment="1" applyProtection="1">
      <alignment horizontal="center" vertical="center"/>
      <protection hidden="1"/>
    </xf>
    <xf numFmtId="0" fontId="1" fillId="12" borderId="8" xfId="0" applyFont="1" applyFill="1" applyBorder="1" applyAlignment="1" applyProtection="1">
      <alignment vertical="center"/>
      <protection hidden="1"/>
    </xf>
    <xf numFmtId="0" fontId="4" fillId="12" borderId="0" xfId="0" applyFont="1" applyFill="1" applyBorder="1" applyAlignment="1" applyProtection="1">
      <alignment horizontal="center" vertical="center"/>
      <protection hidden="1"/>
    </xf>
    <xf numFmtId="0" fontId="3" fillId="12" borderId="0" xfId="0" applyFont="1" applyFill="1" applyBorder="1" applyAlignment="1" applyProtection="1">
      <alignment vertical="center"/>
      <protection hidden="1"/>
    </xf>
    <xf numFmtId="0" fontId="3" fillId="12" borderId="0" xfId="0" applyFont="1" applyFill="1" applyBorder="1" applyAlignment="1" applyProtection="1">
      <alignment horizontal="left" vertical="center"/>
      <protection hidden="1"/>
    </xf>
    <xf numFmtId="0" fontId="1" fillId="12" borderId="0" xfId="0" applyFont="1" applyFill="1" applyBorder="1" applyAlignment="1" applyProtection="1">
      <alignment horizontal="left" vertical="center"/>
      <protection hidden="1"/>
    </xf>
    <xf numFmtId="4" fontId="3" fillId="12" borderId="0" xfId="0" applyNumberFormat="1" applyFont="1" applyFill="1" applyBorder="1" applyAlignment="1" applyProtection="1">
      <alignment horizontal="center" vertical="center"/>
      <protection hidden="1"/>
    </xf>
    <xf numFmtId="0" fontId="6" fillId="12" borderId="0" xfId="0" applyFont="1" applyFill="1" applyBorder="1" applyAlignment="1" applyProtection="1">
      <alignment horizontal="left" vertical="center"/>
      <protection hidden="1"/>
    </xf>
    <xf numFmtId="170" fontId="3" fillId="12" borderId="0" xfId="1" applyFont="1" applyFill="1" applyBorder="1" applyAlignment="1" applyProtection="1">
      <alignment horizontal="left" vertical="center"/>
      <protection hidden="1"/>
    </xf>
    <xf numFmtId="4" fontId="1" fillId="12" borderId="0" xfId="0" applyNumberFormat="1" applyFont="1" applyFill="1" applyBorder="1" applyAlignment="1" applyProtection="1">
      <alignment horizontal="center" vertical="center"/>
      <protection hidden="1"/>
    </xf>
    <xf numFmtId="0" fontId="2" fillId="12" borderId="0" xfId="0" applyFont="1" applyFill="1" applyBorder="1" applyAlignment="1" applyProtection="1">
      <alignment vertical="center"/>
      <protection hidden="1"/>
    </xf>
    <xf numFmtId="9" fontId="21" fillId="8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12" borderId="10" xfId="0" applyFont="1" applyFill="1" applyBorder="1" applyAlignment="1" applyProtection="1">
      <alignment horizontal="center" vertical="center"/>
      <protection hidden="1"/>
    </xf>
    <xf numFmtId="0" fontId="3" fillId="12" borderId="11" xfId="0" applyFont="1" applyFill="1" applyBorder="1" applyAlignment="1" applyProtection="1">
      <alignment horizontal="center" vertical="center"/>
      <protection hidden="1"/>
    </xf>
    <xf numFmtId="0" fontId="4" fillId="12" borderId="11" xfId="0" applyFont="1" applyFill="1" applyBorder="1" applyAlignment="1" applyProtection="1">
      <alignment horizontal="center" vertical="center"/>
      <protection hidden="1"/>
    </xf>
    <xf numFmtId="0" fontId="3" fillId="12" borderId="12" xfId="0" applyFont="1" applyFill="1" applyBorder="1" applyAlignment="1" applyProtection="1">
      <alignment horizontal="center" vertical="center"/>
      <protection hidden="1"/>
    </xf>
    <xf numFmtId="0" fontId="3" fillId="12" borderId="13" xfId="0" applyFont="1" applyFill="1" applyBorder="1" applyAlignment="1" applyProtection="1">
      <alignment horizontal="center" vertical="center"/>
      <protection hidden="1"/>
    </xf>
    <xf numFmtId="0" fontId="3" fillId="12" borderId="14" xfId="0" applyFont="1" applyFill="1" applyBorder="1" applyAlignment="1" applyProtection="1">
      <alignment horizontal="center" vertical="center"/>
      <protection hidden="1"/>
    </xf>
    <xf numFmtId="0" fontId="3" fillId="12" borderId="15" xfId="0" applyFont="1" applyFill="1" applyBorder="1" applyAlignment="1" applyProtection="1">
      <alignment horizontal="center" vertical="center"/>
      <protection hidden="1"/>
    </xf>
    <xf numFmtId="0" fontId="3" fillId="12" borderId="16" xfId="0" applyFont="1" applyFill="1" applyBorder="1" applyAlignment="1" applyProtection="1">
      <alignment horizontal="center" vertical="center"/>
      <protection hidden="1"/>
    </xf>
    <xf numFmtId="0" fontId="3" fillId="12" borderId="17" xfId="0" applyFont="1" applyFill="1" applyBorder="1" applyAlignment="1" applyProtection="1">
      <alignment horizontal="center" vertical="center"/>
      <protection hidden="1"/>
    </xf>
    <xf numFmtId="16" fontId="1" fillId="16" borderId="18" xfId="0" applyNumberFormat="1" applyFont="1" applyFill="1" applyBorder="1" applyAlignment="1" applyProtection="1">
      <alignment horizontal="center" vertical="center"/>
      <protection hidden="1"/>
    </xf>
    <xf numFmtId="175" fontId="2" fillId="16" borderId="18" xfId="0" applyNumberFormat="1" applyFont="1" applyFill="1" applyBorder="1" applyAlignment="1" applyProtection="1">
      <alignment horizontal="center" vertical="center"/>
      <protection hidden="1"/>
    </xf>
    <xf numFmtId="16" fontId="20" fillId="10" borderId="9" xfId="0" applyNumberFormat="1" applyFont="1" applyFill="1" applyBorder="1" applyAlignment="1" applyProtection="1">
      <alignment horizontal="center" vertical="center"/>
      <protection locked="0" hidden="1"/>
    </xf>
    <xf numFmtId="20" fontId="1" fillId="7" borderId="9" xfId="0" applyNumberFormat="1" applyFont="1" applyFill="1" applyBorder="1" applyAlignment="1" applyProtection="1">
      <alignment horizontal="center" vertical="center"/>
      <protection locked="0" hidden="1"/>
    </xf>
    <xf numFmtId="20" fontId="1" fillId="9" borderId="9" xfId="0" applyNumberFormat="1" applyFont="1" applyFill="1" applyBorder="1" applyAlignment="1" applyProtection="1">
      <alignment horizontal="center" vertical="center"/>
      <protection locked="0" hidden="1"/>
    </xf>
    <xf numFmtId="20" fontId="1" fillId="17" borderId="9" xfId="3" applyNumberFormat="1" applyFont="1" applyFill="1" applyBorder="1" applyAlignment="1" applyProtection="1">
      <alignment horizontal="center" vertical="center" wrapText="1"/>
      <protection hidden="1"/>
    </xf>
    <xf numFmtId="20" fontId="1" fillId="8" borderId="9" xfId="3" applyNumberFormat="1" applyFont="1" applyFill="1" applyBorder="1" applyAlignment="1" applyProtection="1">
      <alignment horizontal="center" vertical="center"/>
      <protection hidden="1"/>
    </xf>
    <xf numFmtId="176" fontId="29" fillId="0" borderId="0" xfId="0" applyNumberFormat="1" applyFont="1" applyAlignment="1" applyProtection="1">
      <alignment horizontal="right" vertical="center"/>
      <protection hidden="1"/>
    </xf>
    <xf numFmtId="1" fontId="1" fillId="12" borderId="11" xfId="3" applyNumberFormat="1" applyFont="1" applyFill="1" applyBorder="1" applyAlignment="1" applyProtection="1">
      <alignment horizontal="center" vertical="center"/>
      <protection hidden="1"/>
    </xf>
    <xf numFmtId="174" fontId="1" fillId="12" borderId="11" xfId="0" applyNumberFormat="1" applyFont="1" applyFill="1" applyBorder="1" applyAlignment="1" applyProtection="1">
      <alignment vertical="center"/>
      <protection hidden="1"/>
    </xf>
    <xf numFmtId="0" fontId="1" fillId="12" borderId="11" xfId="0" applyFont="1" applyFill="1" applyBorder="1" applyAlignment="1" applyProtection="1">
      <alignment vertical="center"/>
      <protection hidden="1"/>
    </xf>
    <xf numFmtId="0" fontId="8" fillId="12" borderId="11" xfId="0" applyFont="1" applyFill="1" applyBorder="1" applyAlignment="1" applyProtection="1">
      <alignment horizontal="right" vertical="center"/>
      <protection hidden="1"/>
    </xf>
    <xf numFmtId="0" fontId="8" fillId="12" borderId="12" xfId="0" applyFont="1" applyFill="1" applyBorder="1" applyAlignment="1" applyProtection="1">
      <alignment horizontal="right" vertical="center"/>
      <protection hidden="1"/>
    </xf>
    <xf numFmtId="0" fontId="8" fillId="15" borderId="19" xfId="0" applyFont="1" applyFill="1" applyBorder="1" applyAlignment="1" applyProtection="1">
      <alignment horizontal="right" vertical="center"/>
      <protection hidden="1"/>
    </xf>
    <xf numFmtId="0" fontId="8" fillId="12" borderId="14" xfId="0" applyFont="1" applyFill="1" applyBorder="1" applyAlignment="1" applyProtection="1">
      <alignment horizontal="right" vertical="center"/>
      <protection hidden="1"/>
    </xf>
    <xf numFmtId="0" fontId="8" fillId="14" borderId="19" xfId="0" applyFont="1" applyFill="1" applyBorder="1" applyAlignment="1" applyProtection="1">
      <alignment horizontal="right" vertical="center"/>
      <protection hidden="1"/>
    </xf>
    <xf numFmtId="0" fontId="8" fillId="12" borderId="19" xfId="0" applyFont="1" applyFill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20" fontId="30" fillId="0" borderId="11" xfId="0" applyNumberFormat="1" applyFont="1" applyBorder="1" applyAlignment="1" applyProtection="1">
      <alignment horizontal="center" vertical="center"/>
      <protection hidden="1"/>
    </xf>
    <xf numFmtId="0" fontId="8" fillId="12" borderId="20" xfId="0" applyFont="1" applyFill="1" applyBorder="1" applyAlignment="1" applyProtection="1">
      <alignment horizontal="right" vertical="center"/>
      <protection hidden="1"/>
    </xf>
    <xf numFmtId="0" fontId="1" fillId="11" borderId="21" xfId="0" applyFont="1" applyFill="1" applyBorder="1" applyAlignment="1" applyProtection="1">
      <alignment horizontal="center" vertical="center"/>
    </xf>
    <xf numFmtId="20" fontId="1" fillId="11" borderId="21" xfId="0" applyNumberFormat="1" applyFont="1" applyFill="1" applyBorder="1" applyAlignment="1" applyProtection="1">
      <alignment horizontal="center" vertical="center"/>
    </xf>
    <xf numFmtId="172" fontId="6" fillId="11" borderId="21" xfId="0" applyNumberFormat="1" applyFont="1" applyFill="1" applyBorder="1" applyAlignment="1" applyProtection="1">
      <alignment horizontal="center" vertical="center"/>
    </xf>
    <xf numFmtId="0" fontId="3" fillId="18" borderId="10" xfId="0" applyFont="1" applyFill="1" applyBorder="1" applyAlignment="1" applyProtection="1">
      <alignment horizontal="center" vertical="center"/>
      <protection hidden="1"/>
    </xf>
    <xf numFmtId="0" fontId="3" fillId="18" borderId="11" xfId="0" applyFont="1" applyFill="1" applyBorder="1" applyAlignment="1" applyProtection="1">
      <alignment horizontal="center" vertical="center"/>
      <protection hidden="1"/>
    </xf>
    <xf numFmtId="0" fontId="4" fillId="18" borderId="11" xfId="0" applyFont="1" applyFill="1" applyBorder="1" applyAlignment="1" applyProtection="1">
      <alignment horizontal="center" vertical="center"/>
      <protection hidden="1"/>
    </xf>
    <xf numFmtId="21" fontId="30" fillId="18" borderId="11" xfId="0" applyNumberFormat="1" applyFont="1" applyFill="1" applyBorder="1" applyAlignment="1" applyProtection="1">
      <alignment horizontal="center" vertical="center"/>
      <protection hidden="1"/>
    </xf>
    <xf numFmtId="20" fontId="28" fillId="18" borderId="11" xfId="0" applyNumberFormat="1" applyFont="1" applyFill="1" applyBorder="1" applyProtection="1"/>
    <xf numFmtId="2" fontId="28" fillId="18" borderId="11" xfId="0" applyNumberFormat="1" applyFont="1" applyFill="1" applyBorder="1" applyProtection="1"/>
    <xf numFmtId="0" fontId="3" fillId="18" borderId="12" xfId="0" applyFont="1" applyFill="1" applyBorder="1" applyAlignment="1" applyProtection="1">
      <alignment horizontal="center" vertical="center"/>
      <protection hidden="1"/>
    </xf>
    <xf numFmtId="0" fontId="3" fillId="18" borderId="13" xfId="0" applyFont="1" applyFill="1" applyBorder="1" applyAlignment="1" applyProtection="1">
      <alignment horizontal="center" vertical="center"/>
      <protection hidden="1"/>
    </xf>
    <xf numFmtId="0" fontId="3" fillId="18" borderId="15" xfId="0" applyFont="1" applyFill="1" applyBorder="1" applyAlignment="1" applyProtection="1">
      <alignment horizontal="center" vertical="center"/>
      <protection hidden="1"/>
    </xf>
    <xf numFmtId="0" fontId="3" fillId="18" borderId="14" xfId="0" applyFont="1" applyFill="1" applyBorder="1" applyAlignment="1" applyProtection="1">
      <alignment horizontal="center" vertical="center"/>
      <protection hidden="1"/>
    </xf>
    <xf numFmtId="172" fontId="3" fillId="18" borderId="14" xfId="3" applyNumberFormat="1" applyFont="1" applyFill="1" applyBorder="1" applyAlignment="1" applyProtection="1">
      <alignment horizontal="center" vertical="center"/>
      <protection hidden="1"/>
    </xf>
    <xf numFmtId="0" fontId="3" fillId="18" borderId="17" xfId="0" applyFont="1" applyFill="1" applyBorder="1" applyAlignment="1" applyProtection="1">
      <alignment horizontal="center" vertical="center"/>
      <protection hidden="1"/>
    </xf>
    <xf numFmtId="1" fontId="31" fillId="18" borderId="0" xfId="0" applyNumberFormat="1" applyFont="1" applyFill="1" applyBorder="1" applyAlignment="1" applyProtection="1">
      <alignment horizontal="center" vertical="center" wrapText="1"/>
      <protection hidden="1"/>
    </xf>
    <xf numFmtId="1" fontId="30" fillId="18" borderId="0" xfId="0" applyNumberFormat="1" applyFont="1" applyFill="1" applyBorder="1" applyAlignment="1" applyProtection="1">
      <alignment horizontal="center" vertical="center"/>
      <protection hidden="1"/>
    </xf>
    <xf numFmtId="173" fontId="3" fillId="18" borderId="16" xfId="3" applyNumberFormat="1" applyFont="1" applyFill="1" applyBorder="1" applyAlignment="1" applyProtection="1">
      <alignment horizontal="center" vertical="center"/>
      <protection hidden="1"/>
    </xf>
    <xf numFmtId="0" fontId="1" fillId="18" borderId="0" xfId="0" applyFont="1" applyFill="1" applyBorder="1" applyAlignment="1" applyProtection="1">
      <alignment horizontal="center" vertical="center"/>
      <protection hidden="1"/>
    </xf>
    <xf numFmtId="1" fontId="1" fillId="18" borderId="0" xfId="3" applyNumberFormat="1" applyFont="1" applyFill="1" applyBorder="1" applyAlignment="1" applyProtection="1">
      <alignment horizontal="center" vertical="center"/>
      <protection hidden="1"/>
    </xf>
    <xf numFmtId="16" fontId="3" fillId="18" borderId="16" xfId="0" applyNumberFormat="1" applyFont="1" applyFill="1" applyBorder="1" applyAlignment="1" applyProtection="1">
      <alignment horizontal="center" vertical="center"/>
      <protection hidden="1"/>
    </xf>
    <xf numFmtId="16" fontId="4" fillId="18" borderId="16" xfId="0" applyNumberFormat="1" applyFont="1" applyFill="1" applyBorder="1" applyAlignment="1" applyProtection="1">
      <alignment horizontal="center" vertical="center"/>
      <protection hidden="1"/>
    </xf>
    <xf numFmtId="172" fontId="3" fillId="18" borderId="16" xfId="0" applyNumberFormat="1" applyFont="1" applyFill="1" applyBorder="1" applyAlignment="1" applyProtection="1">
      <alignment horizontal="center" vertical="center"/>
      <protection hidden="1"/>
    </xf>
    <xf numFmtId="0" fontId="21" fillId="18" borderId="0" xfId="0" applyFont="1" applyFill="1" applyBorder="1" applyAlignment="1" applyProtection="1">
      <alignment horizontal="center" vertical="center" wrapText="1"/>
      <protection hidden="1"/>
    </xf>
    <xf numFmtId="20" fontId="1" fillId="18" borderId="0" xfId="0" applyNumberFormat="1" applyFont="1" applyFill="1" applyBorder="1" applyAlignment="1" applyProtection="1">
      <alignment horizontal="center" vertical="center"/>
      <protection hidden="1"/>
    </xf>
    <xf numFmtId="0" fontId="19" fillId="12" borderId="22" xfId="0" applyFont="1" applyFill="1" applyBorder="1" applyAlignment="1" applyProtection="1">
      <alignment vertical="center"/>
      <protection hidden="1"/>
    </xf>
    <xf numFmtId="0" fontId="19" fillId="12" borderId="22" xfId="0" applyFont="1" applyFill="1" applyBorder="1" applyAlignment="1" applyProtection="1">
      <alignment horizontal="right" vertical="center"/>
      <protection hidden="1"/>
    </xf>
    <xf numFmtId="1" fontId="1" fillId="12" borderId="22" xfId="0" applyNumberFormat="1" applyFont="1" applyFill="1" applyBorder="1" applyAlignment="1" applyProtection="1">
      <alignment vertical="center"/>
      <protection hidden="1"/>
    </xf>
    <xf numFmtId="0" fontId="4" fillId="18" borderId="0" xfId="0" applyFont="1" applyFill="1" applyBorder="1" applyAlignment="1" applyProtection="1">
      <alignment horizontal="center" vertical="center"/>
      <protection hidden="1"/>
    </xf>
    <xf numFmtId="1" fontId="32" fillId="18" borderId="0" xfId="0" applyNumberFormat="1" applyFont="1" applyFill="1" applyBorder="1" applyAlignment="1" applyProtection="1">
      <alignment horizontal="center" vertical="center"/>
      <protection hidden="1"/>
    </xf>
    <xf numFmtId="0" fontId="19" fillId="12" borderId="8" xfId="0" applyFont="1" applyFill="1" applyBorder="1" applyAlignment="1" applyProtection="1">
      <alignment horizontal="left" vertical="center"/>
      <protection hidden="1"/>
    </xf>
    <xf numFmtId="170" fontId="1" fillId="12" borderId="8" xfId="0" applyNumberFormat="1" applyFont="1" applyFill="1" applyBorder="1" applyAlignment="1" applyProtection="1">
      <alignment horizontal="center" vertical="center"/>
      <protection hidden="1"/>
    </xf>
    <xf numFmtId="0" fontId="19" fillId="14" borderId="8" xfId="0" applyFont="1" applyFill="1" applyBorder="1" applyAlignment="1" applyProtection="1">
      <alignment horizontal="left" vertical="center"/>
      <protection hidden="1"/>
    </xf>
    <xf numFmtId="170" fontId="1" fillId="14" borderId="8" xfId="0" applyNumberFormat="1" applyFont="1" applyFill="1" applyBorder="1" applyAlignment="1" applyProtection="1">
      <alignment horizontal="center" vertical="center"/>
      <protection hidden="1"/>
    </xf>
    <xf numFmtId="9" fontId="1" fillId="19" borderId="0" xfId="2" applyFont="1" applyFill="1" applyBorder="1" applyAlignment="1" applyProtection="1">
      <alignment horizontal="center" vertical="center"/>
      <protection hidden="1"/>
    </xf>
    <xf numFmtId="174" fontId="1" fillId="19" borderId="8" xfId="0" applyNumberFormat="1" applyFont="1" applyFill="1" applyBorder="1" applyAlignment="1" applyProtection="1">
      <alignment vertical="center"/>
      <protection hidden="1"/>
    </xf>
    <xf numFmtId="0" fontId="1" fillId="19" borderId="8" xfId="0" applyFont="1" applyFill="1" applyBorder="1" applyAlignment="1" applyProtection="1">
      <alignment vertical="center"/>
      <protection hidden="1"/>
    </xf>
    <xf numFmtId="172" fontId="1" fillId="19" borderId="8" xfId="3" applyNumberFormat="1" applyFont="1" applyFill="1" applyBorder="1" applyAlignment="1" applyProtection="1">
      <alignment horizontal="center" vertical="center"/>
      <protection hidden="1"/>
    </xf>
    <xf numFmtId="174" fontId="1" fillId="12" borderId="23" xfId="0" applyNumberFormat="1" applyFont="1" applyFill="1" applyBorder="1" applyAlignment="1" applyProtection="1">
      <alignment vertical="center"/>
      <protection hidden="1"/>
    </xf>
    <xf numFmtId="174" fontId="1" fillId="14" borderId="8" xfId="0" applyNumberFormat="1" applyFont="1" applyFill="1" applyBorder="1" applyAlignment="1" applyProtection="1">
      <alignment vertical="center"/>
      <protection hidden="1"/>
    </xf>
    <xf numFmtId="1" fontId="1" fillId="14" borderId="8" xfId="3" applyNumberFormat="1" applyFont="1" applyFill="1" applyBorder="1" applyAlignment="1" applyProtection="1">
      <alignment horizontal="center" vertical="center"/>
      <protection locked="0"/>
    </xf>
    <xf numFmtId="0" fontId="8" fillId="18" borderId="23" xfId="0" applyFont="1" applyFill="1" applyBorder="1" applyAlignment="1" applyProtection="1">
      <alignment horizontal="right" vertical="center"/>
      <protection hidden="1"/>
    </xf>
    <xf numFmtId="170" fontId="8" fillId="18" borderId="23" xfId="1" applyNumberFormat="1" applyFont="1" applyFill="1" applyBorder="1" applyAlignment="1" applyProtection="1">
      <alignment horizontal="center" vertical="center"/>
      <protection hidden="1"/>
    </xf>
    <xf numFmtId="0" fontId="8" fillId="18" borderId="20" xfId="0" applyFont="1" applyFill="1" applyBorder="1" applyAlignment="1" applyProtection="1">
      <alignment horizontal="right" vertical="center"/>
      <protection hidden="1"/>
    </xf>
    <xf numFmtId="170" fontId="19" fillId="18" borderId="23" xfId="1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8" fillId="12" borderId="24" xfId="0" applyFont="1" applyFill="1" applyBorder="1" applyAlignment="1" applyProtection="1">
      <alignment horizontal="right" vertical="center"/>
      <protection hidden="1"/>
    </xf>
    <xf numFmtId="1" fontId="25" fillId="20" borderId="8" xfId="3" applyNumberFormat="1" applyFont="1" applyFill="1" applyBorder="1" applyAlignment="1" applyProtection="1">
      <alignment horizontal="center" vertical="center"/>
      <protection hidden="1"/>
    </xf>
    <xf numFmtId="172" fontId="25" fillId="20" borderId="8" xfId="3" applyNumberFormat="1" applyFont="1" applyFill="1" applyBorder="1" applyAlignment="1" applyProtection="1">
      <alignment horizontal="center" vertical="center"/>
      <protection hidden="1"/>
    </xf>
    <xf numFmtId="174" fontId="25" fillId="20" borderId="8" xfId="0" applyNumberFormat="1" applyFont="1" applyFill="1" applyBorder="1" applyAlignment="1" applyProtection="1">
      <alignment vertical="center"/>
      <protection hidden="1"/>
    </xf>
    <xf numFmtId="0" fontId="25" fillId="20" borderId="8" xfId="0" applyFont="1" applyFill="1" applyBorder="1" applyAlignment="1" applyProtection="1">
      <alignment vertical="center"/>
      <protection hidden="1"/>
    </xf>
    <xf numFmtId="0" fontId="8" fillId="20" borderId="23" xfId="0" applyFont="1" applyFill="1" applyBorder="1" applyAlignment="1" applyProtection="1">
      <alignment horizontal="right" vertical="center"/>
      <protection hidden="1"/>
    </xf>
    <xf numFmtId="170" fontId="8" fillId="20" borderId="23" xfId="1" applyNumberFormat="1" applyFont="1" applyFill="1" applyBorder="1" applyAlignment="1" applyProtection="1">
      <alignment horizontal="center" vertical="center"/>
      <protection hidden="1"/>
    </xf>
    <xf numFmtId="0" fontId="8" fillId="20" borderId="20" xfId="0" applyFont="1" applyFill="1" applyBorder="1" applyAlignment="1" applyProtection="1">
      <alignment horizontal="right" vertical="center"/>
      <protection hidden="1"/>
    </xf>
    <xf numFmtId="1" fontId="2" fillId="18" borderId="24" xfId="3" applyNumberFormat="1" applyFont="1" applyFill="1" applyBorder="1" applyAlignment="1" applyProtection="1">
      <alignment horizontal="center" vertical="center"/>
      <protection hidden="1"/>
    </xf>
    <xf numFmtId="172" fontId="2" fillId="18" borderId="24" xfId="3" applyNumberFormat="1" applyFont="1" applyFill="1" applyBorder="1" applyAlignment="1" applyProtection="1">
      <alignment horizontal="center" vertical="center"/>
      <protection hidden="1"/>
    </xf>
    <xf numFmtId="174" fontId="2" fillId="18" borderId="24" xfId="0" applyNumberFormat="1" applyFont="1" applyFill="1" applyBorder="1" applyAlignment="1" applyProtection="1">
      <alignment vertical="center"/>
      <protection hidden="1"/>
    </xf>
    <xf numFmtId="0" fontId="2" fillId="18" borderId="24" xfId="0" applyFont="1" applyFill="1" applyBorder="1" applyAlignment="1" applyProtection="1">
      <alignment vertical="center"/>
      <protection hidden="1"/>
    </xf>
    <xf numFmtId="0" fontId="19" fillId="21" borderId="18" xfId="0" applyFont="1" applyFill="1" applyBorder="1" applyAlignment="1" applyProtection="1">
      <alignment horizontal="center" vertical="center"/>
      <protection hidden="1"/>
    </xf>
    <xf numFmtId="170" fontId="1" fillId="19" borderId="8" xfId="0" applyNumberFormat="1" applyFont="1" applyFill="1" applyBorder="1" applyAlignment="1" applyProtection="1">
      <alignment horizontal="center" vertical="center"/>
      <protection hidden="1"/>
    </xf>
    <xf numFmtId="0" fontId="19" fillId="19" borderId="8" xfId="0" applyFont="1" applyFill="1" applyBorder="1" applyAlignment="1" applyProtection="1">
      <alignment horizontal="left" vertical="center"/>
      <protection hidden="1"/>
    </xf>
    <xf numFmtId="9" fontId="21" fillId="8" borderId="9" xfId="0" applyNumberFormat="1" applyFont="1" applyFill="1" applyBorder="1" applyAlignment="1" applyProtection="1">
      <alignment horizontal="center" vertical="center" wrapText="1"/>
      <protection hidden="1"/>
    </xf>
    <xf numFmtId="0" fontId="21" fillId="8" borderId="9" xfId="0" applyFont="1" applyFill="1" applyBorder="1" applyAlignment="1" applyProtection="1">
      <alignment horizontal="center" vertical="center" wrapText="1"/>
      <protection hidden="1"/>
    </xf>
    <xf numFmtId="0" fontId="9" fillId="7" borderId="9" xfId="0" applyFont="1" applyFill="1" applyBorder="1" applyAlignment="1" applyProtection="1">
      <alignment horizontal="center" vertical="center"/>
      <protection hidden="1"/>
    </xf>
    <xf numFmtId="0" fontId="10" fillId="9" borderId="9" xfId="0" applyFont="1" applyFill="1" applyBorder="1" applyAlignment="1" applyProtection="1">
      <alignment horizontal="center" vertical="center"/>
      <protection hidden="1"/>
    </xf>
    <xf numFmtId="176" fontId="12" fillId="8" borderId="0" xfId="0" applyNumberFormat="1" applyFont="1" applyFill="1" applyBorder="1" applyAlignment="1" applyProtection="1">
      <alignment horizontal="center" vertical="center"/>
      <protection hidden="1"/>
    </xf>
    <xf numFmtId="170" fontId="1" fillId="11" borderId="26" xfId="1" applyFont="1" applyFill="1" applyBorder="1" applyAlignment="1" applyProtection="1">
      <alignment horizontal="center" vertical="center"/>
      <protection locked="0"/>
    </xf>
    <xf numFmtId="170" fontId="1" fillId="11" borderId="27" xfId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horizontal="left" vertical="center"/>
      <protection hidden="1"/>
    </xf>
    <xf numFmtId="0" fontId="1" fillId="12" borderId="0" xfId="0" applyFont="1" applyFill="1" applyBorder="1" applyAlignment="1" applyProtection="1">
      <alignment horizontal="right" vertical="center"/>
      <protection hidden="1"/>
    </xf>
    <xf numFmtId="170" fontId="3" fillId="11" borderId="28" xfId="0" applyNumberFormat="1" applyFont="1" applyFill="1" applyBorder="1" applyAlignment="1" applyProtection="1">
      <alignment horizontal="left" vertical="center"/>
      <protection locked="0"/>
    </xf>
    <xf numFmtId="170" fontId="3" fillId="11" borderId="29" xfId="0" applyNumberFormat="1" applyFont="1" applyFill="1" applyBorder="1" applyAlignment="1" applyProtection="1">
      <alignment horizontal="left" vertical="center"/>
      <protection locked="0"/>
    </xf>
    <xf numFmtId="170" fontId="3" fillId="11" borderId="30" xfId="0" applyNumberFormat="1" applyFont="1" applyFill="1" applyBorder="1" applyAlignment="1" applyProtection="1">
      <alignment horizontal="left" vertical="center"/>
      <protection locked="0"/>
    </xf>
    <xf numFmtId="14" fontId="19" fillId="12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25" xfId="0" applyNumberFormat="1" applyFont="1" applyBorder="1" applyAlignment="1" applyProtection="1">
      <alignment horizontal="center"/>
      <protection locked="0"/>
    </xf>
    <xf numFmtId="0" fontId="24" fillId="18" borderId="23" xfId="0" applyFont="1" applyFill="1" applyBorder="1" applyAlignment="1" applyProtection="1">
      <alignment horizontal="center" vertical="center"/>
      <protection hidden="1"/>
    </xf>
    <xf numFmtId="170" fontId="24" fillId="18" borderId="23" xfId="0" applyNumberFormat="1" applyFont="1" applyFill="1" applyBorder="1" applyAlignment="1" applyProtection="1">
      <alignment horizontal="center" vertical="center"/>
      <protection hidden="1"/>
    </xf>
    <xf numFmtId="170" fontId="1" fillId="12" borderId="22" xfId="0" applyNumberFormat="1" applyFont="1" applyFill="1" applyBorder="1" applyAlignment="1" applyProtection="1">
      <alignment horizontal="center" vertical="center"/>
      <protection hidden="1"/>
    </xf>
    <xf numFmtId="0" fontId="23" fillId="12" borderId="10" xfId="0" applyFont="1" applyFill="1" applyBorder="1" applyAlignment="1" applyProtection="1">
      <alignment horizontal="center" vertical="center"/>
      <protection hidden="1"/>
    </xf>
    <xf numFmtId="0" fontId="23" fillId="12" borderId="11" xfId="0" applyFont="1" applyFill="1" applyBorder="1" applyAlignment="1" applyProtection="1">
      <alignment horizontal="center" vertical="center"/>
      <protection hidden="1"/>
    </xf>
    <xf numFmtId="0" fontId="23" fillId="12" borderId="13" xfId="0" applyFont="1" applyFill="1" applyBorder="1" applyAlignment="1" applyProtection="1">
      <alignment horizontal="center" vertical="center"/>
      <protection hidden="1"/>
    </xf>
    <xf numFmtId="0" fontId="23" fillId="12" borderId="0" xfId="0" applyFont="1" applyFill="1" applyBorder="1" applyAlignment="1" applyProtection="1">
      <alignment horizontal="center" vertical="center"/>
      <protection hidden="1"/>
    </xf>
    <xf numFmtId="170" fontId="8" fillId="12" borderId="11" xfId="1" applyNumberFormat="1" applyFont="1" applyFill="1" applyBorder="1" applyAlignment="1" applyProtection="1">
      <alignment horizontal="center" vertical="center"/>
      <protection hidden="1"/>
    </xf>
    <xf numFmtId="170" fontId="8" fillId="12" borderId="23" xfId="1" applyNumberFormat="1" applyFont="1" applyFill="1" applyBorder="1" applyAlignment="1" applyProtection="1">
      <alignment horizontal="center" vertical="center"/>
      <protection hidden="1"/>
    </xf>
    <xf numFmtId="0" fontId="25" fillId="20" borderId="8" xfId="0" applyFont="1" applyFill="1" applyBorder="1" applyAlignment="1" applyProtection="1">
      <alignment horizontal="left" vertical="center"/>
      <protection hidden="1"/>
    </xf>
    <xf numFmtId="170" fontId="25" fillId="20" borderId="8" xfId="0" applyNumberFormat="1" applyFont="1" applyFill="1" applyBorder="1" applyAlignment="1" applyProtection="1">
      <alignment horizontal="center" vertical="center"/>
      <protection hidden="1"/>
    </xf>
    <xf numFmtId="0" fontId="19" fillId="14" borderId="8" xfId="0" applyFont="1" applyFill="1" applyBorder="1" applyAlignment="1" applyProtection="1">
      <alignment horizontal="left" vertical="center"/>
      <protection hidden="1"/>
    </xf>
    <xf numFmtId="0" fontId="19" fillId="10" borderId="9" xfId="0" applyFont="1" applyFill="1" applyBorder="1" applyAlignment="1" applyProtection="1">
      <alignment horizontal="center" vertical="center"/>
      <protection hidden="1"/>
    </xf>
    <xf numFmtId="0" fontId="21" fillId="17" borderId="9" xfId="0" applyFont="1" applyFill="1" applyBorder="1" applyAlignment="1" applyProtection="1">
      <alignment horizontal="center" vertical="center" wrapText="1"/>
      <protection hidden="1"/>
    </xf>
    <xf numFmtId="170" fontId="1" fillId="14" borderId="8" xfId="0" applyNumberFormat="1" applyFont="1" applyFill="1" applyBorder="1" applyAlignment="1" applyProtection="1">
      <alignment horizontal="center" vertical="center"/>
      <protection hidden="1"/>
    </xf>
    <xf numFmtId="170" fontId="2" fillId="18" borderId="24" xfId="0" applyNumberFormat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Alignment="1" applyProtection="1">
      <alignment horizontal="center" vertical="center"/>
    </xf>
    <xf numFmtId="0" fontId="16" fillId="5" borderId="6" xfId="0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</xf>
    <xf numFmtId="0" fontId="17" fillId="6" borderId="3" xfId="0" applyFont="1" applyFill="1" applyBorder="1" applyAlignment="1" applyProtection="1">
      <alignment horizontal="center" vertical="center"/>
    </xf>
    <xf numFmtId="0" fontId="17" fillId="6" borderId="7" xfId="0" applyFont="1" applyFill="1" applyBorder="1" applyAlignment="1" applyProtection="1">
      <alignment horizontal="center" vertical="center"/>
    </xf>
    <xf numFmtId="0" fontId="17" fillId="6" borderId="4" xfId="0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5">
    <dxf>
      <font>
        <b val="0"/>
        <i val="0"/>
        <color rgb="FF008000"/>
      </font>
    </dxf>
    <dxf>
      <font>
        <b val="0"/>
        <i val="0"/>
        <color theme="5" tint="-0.24994659260841701"/>
      </font>
    </dxf>
    <dxf>
      <font>
        <color theme="8" tint="-0.24994659260841701"/>
      </font>
    </dxf>
    <dxf>
      <font>
        <color rgb="FFFF0066"/>
      </font>
    </dxf>
    <dxf>
      <font>
        <b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72"/>
  <sheetViews>
    <sheetView showGridLines="0" showRowColHeaders="0" tabSelected="1" zoomScaleNormal="100" workbookViewId="0">
      <pane ySplit="14" topLeftCell="A15" activePane="bottomLeft" state="frozen"/>
      <selection pane="bottomLeft" activeCell="S3" sqref="S3:T3"/>
    </sheetView>
  </sheetViews>
  <sheetFormatPr defaultColWidth="0" defaultRowHeight="13.5" zeroHeight="1" x14ac:dyDescent="0.25"/>
  <cols>
    <col min="1" max="2" width="0.85546875" style="2" customWidth="1"/>
    <col min="3" max="3" width="7.7109375" style="2" bestFit="1" customWidth="1"/>
    <col min="4" max="4" width="4.5703125" style="2" bestFit="1" customWidth="1"/>
    <col min="5" max="5" width="0.85546875" style="2" customWidth="1"/>
    <col min="6" max="6" width="8.7109375" style="3" customWidth="1"/>
    <col min="7" max="7" width="0.85546875" style="3" customWidth="1"/>
    <col min="8" max="12" width="8.28515625" style="2" customWidth="1"/>
    <col min="13" max="13" width="0.85546875" style="2" customWidth="1"/>
    <col min="14" max="14" width="7.7109375" style="2" customWidth="1"/>
    <col min="15" max="15" width="10.5703125" style="2" bestFit="1" customWidth="1"/>
    <col min="16" max="16" width="0.85546875" style="2" customWidth="1"/>
    <col min="17" max="20" width="7.7109375" style="2" customWidth="1"/>
    <col min="21" max="21" width="0.85546875" style="2" customWidth="1"/>
    <col min="22" max="22" width="1.42578125" style="29" customWidth="1"/>
    <col min="23" max="24" width="7.140625" style="2" hidden="1" customWidth="1"/>
    <col min="25" max="25" width="1.7109375" style="2" hidden="1" customWidth="1"/>
    <col min="26" max="26" width="9" style="2" hidden="1" customWidth="1"/>
    <col min="27" max="27" width="8.7109375" style="2" hidden="1" customWidth="1"/>
    <col min="28" max="28" width="9.85546875" style="2" hidden="1" customWidth="1"/>
    <col min="29" max="29" width="3.42578125" style="2" hidden="1" customWidth="1"/>
    <col min="30" max="16384" width="8.7109375" style="2" hidden="1"/>
  </cols>
  <sheetData>
    <row r="1" spans="2:28" ht="29.25" customHeight="1" thickBot="1" x14ac:dyDescent="0.3">
      <c r="B1" s="164"/>
      <c r="C1" s="164"/>
      <c r="D1" s="164"/>
      <c r="E1" s="1"/>
      <c r="F1" s="1"/>
      <c r="G1" s="1"/>
      <c r="H1" s="1"/>
      <c r="I1" s="1"/>
      <c r="J1" s="1"/>
      <c r="K1" s="1"/>
      <c r="L1" s="8"/>
      <c r="M1" s="8"/>
      <c r="N1" s="8"/>
      <c r="O1" s="8"/>
      <c r="P1" s="8"/>
      <c r="Q1" s="8"/>
      <c r="R1" s="8"/>
      <c r="S1" s="8"/>
      <c r="T1" s="8"/>
      <c r="U1" s="85" t="s">
        <v>13</v>
      </c>
      <c r="V1" s="27"/>
    </row>
    <row r="2" spans="2:28" ht="5.0999999999999996" customHeight="1" thickBot="1" x14ac:dyDescent="0.3">
      <c r="B2" s="69"/>
      <c r="C2" s="70"/>
      <c r="D2" s="70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  <c r="V2" s="28"/>
    </row>
    <row r="3" spans="2:28" ht="14.25" thickBot="1" x14ac:dyDescent="0.3">
      <c r="B3" s="73"/>
      <c r="C3" s="62" t="s">
        <v>4</v>
      </c>
      <c r="D3" s="41"/>
      <c r="E3" s="39"/>
      <c r="F3" s="59"/>
      <c r="G3" s="59"/>
      <c r="H3" s="169"/>
      <c r="I3" s="170"/>
      <c r="J3" s="170"/>
      <c r="K3" s="170"/>
      <c r="L3" s="170"/>
      <c r="M3" s="170"/>
      <c r="N3" s="170"/>
      <c r="O3" s="170"/>
      <c r="P3" s="171"/>
      <c r="Q3" s="39"/>
      <c r="R3" s="42" t="s">
        <v>10</v>
      </c>
      <c r="S3" s="172">
        <v>40909</v>
      </c>
      <c r="T3" s="172"/>
      <c r="U3" s="74"/>
      <c r="V3" s="28"/>
    </row>
    <row r="4" spans="2:28" ht="5.0999999999999996" customHeight="1" x14ac:dyDescent="0.25">
      <c r="B4" s="73"/>
      <c r="C4" s="41"/>
      <c r="D4" s="41"/>
      <c r="E4" s="3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74"/>
      <c r="V4" s="28"/>
    </row>
    <row r="5" spans="2:28" x14ac:dyDescent="0.25">
      <c r="B5" s="73"/>
      <c r="C5" s="52" t="s">
        <v>3</v>
      </c>
      <c r="D5" s="52"/>
      <c r="E5" s="60"/>
      <c r="F5" s="60"/>
      <c r="G5" s="60"/>
      <c r="H5" s="165">
        <v>0</v>
      </c>
      <c r="I5" s="166"/>
      <c r="J5" s="67" t="s">
        <v>53</v>
      </c>
      <c r="K5" s="67"/>
      <c r="L5" s="39"/>
      <c r="M5" s="39"/>
      <c r="N5" s="98">
        <v>220</v>
      </c>
      <c r="O5" s="39"/>
      <c r="P5" s="39"/>
      <c r="Q5" s="39"/>
      <c r="R5" s="42" t="s">
        <v>9</v>
      </c>
      <c r="S5" s="172">
        <v>40939</v>
      </c>
      <c r="T5" s="172"/>
      <c r="U5" s="74"/>
      <c r="V5" s="28"/>
    </row>
    <row r="6" spans="2:28" ht="5.0999999999999996" customHeight="1" x14ac:dyDescent="0.25">
      <c r="B6" s="73"/>
      <c r="C6" s="62"/>
      <c r="D6" s="62"/>
      <c r="E6" s="61"/>
      <c r="F6" s="61"/>
      <c r="G6" s="61"/>
      <c r="H6" s="61"/>
      <c r="I6" s="65"/>
      <c r="J6" s="39"/>
      <c r="K6" s="40"/>
      <c r="L6" s="40"/>
      <c r="M6" s="40"/>
      <c r="N6" s="38"/>
      <c r="O6" s="40"/>
      <c r="P6" s="40"/>
      <c r="Q6" s="40"/>
      <c r="R6" s="42"/>
      <c r="S6" s="41"/>
      <c r="T6" s="41"/>
      <c r="U6" s="74"/>
      <c r="V6" s="28"/>
    </row>
    <row r="7" spans="2:28" x14ac:dyDescent="0.25">
      <c r="B7" s="73"/>
      <c r="C7" s="167" t="s">
        <v>8</v>
      </c>
      <c r="D7" s="167"/>
      <c r="E7" s="63"/>
      <c r="F7" s="36"/>
      <c r="G7" s="36"/>
      <c r="H7" s="36"/>
      <c r="I7" s="66">
        <f>ROUND(H5/N5,2)</f>
        <v>0</v>
      </c>
      <c r="J7" s="67" t="s">
        <v>54</v>
      </c>
      <c r="K7" s="67"/>
      <c r="L7" s="39"/>
      <c r="M7" s="39"/>
      <c r="N7" s="99">
        <v>0.375</v>
      </c>
      <c r="O7" s="39"/>
      <c r="P7" s="39"/>
      <c r="Q7" s="39"/>
      <c r="R7" s="168"/>
      <c r="S7" s="168"/>
      <c r="T7" s="43">
        <v>0</v>
      </c>
      <c r="U7" s="74"/>
      <c r="V7" s="28"/>
    </row>
    <row r="8" spans="2:28" ht="5.0999999999999996" customHeight="1" x14ac:dyDescent="0.25">
      <c r="B8" s="73"/>
      <c r="C8" s="37"/>
      <c r="D8" s="37"/>
      <c r="E8" s="37"/>
      <c r="F8" s="37"/>
      <c r="G8" s="37"/>
      <c r="H8" s="36"/>
      <c r="I8" s="37"/>
      <c r="J8" s="39"/>
      <c r="K8" s="39"/>
      <c r="L8" s="39"/>
      <c r="M8" s="39"/>
      <c r="N8" s="39"/>
      <c r="O8" s="39"/>
      <c r="P8" s="39"/>
      <c r="Q8" s="39"/>
      <c r="R8" s="41"/>
      <c r="S8" s="41"/>
      <c r="T8" s="41"/>
      <c r="U8" s="74"/>
      <c r="V8" s="28"/>
    </row>
    <row r="9" spans="2:28" x14ac:dyDescent="0.25">
      <c r="B9" s="73"/>
      <c r="C9" s="64" t="s">
        <v>7</v>
      </c>
      <c r="D9" s="36"/>
      <c r="E9" s="36"/>
      <c r="F9" s="36"/>
      <c r="G9" s="36"/>
      <c r="H9" s="36"/>
      <c r="I9" s="100">
        <v>0</v>
      </c>
      <c r="J9" s="67" t="s">
        <v>55</v>
      </c>
      <c r="K9" s="67"/>
      <c r="L9" s="39"/>
      <c r="M9" s="39"/>
      <c r="N9" s="99">
        <v>0.33333333333333331</v>
      </c>
      <c r="O9" s="39"/>
      <c r="P9" s="39"/>
      <c r="Q9" s="39"/>
      <c r="R9" s="168" t="s">
        <v>11</v>
      </c>
      <c r="S9" s="168"/>
      <c r="T9" s="43">
        <v>1.0416666666666666E-2</v>
      </c>
      <c r="U9" s="74"/>
      <c r="V9" s="28"/>
      <c r="X9" s="6"/>
      <c r="Y9" s="6"/>
    </row>
    <row r="10" spans="2:28" ht="5.0999999999999996" customHeight="1" thickBot="1" x14ac:dyDescent="0.3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/>
      <c r="V10" s="28"/>
    </row>
    <row r="11" spans="2:28" ht="5.0999999999999996" customHeight="1" thickBot="1" x14ac:dyDescent="0.25">
      <c r="S11" s="34"/>
      <c r="T11" s="35"/>
    </row>
    <row r="12" spans="2:28" ht="5.0999999999999996" customHeight="1" x14ac:dyDescent="0.2">
      <c r="B12" s="101"/>
      <c r="C12" s="102"/>
      <c r="D12" s="102"/>
      <c r="E12" s="102"/>
      <c r="F12" s="103"/>
      <c r="G12" s="103"/>
      <c r="H12" s="102"/>
      <c r="I12" s="102"/>
      <c r="J12" s="102"/>
      <c r="K12" s="102"/>
      <c r="L12" s="102"/>
      <c r="M12" s="102"/>
      <c r="N12" s="102"/>
      <c r="O12" s="102"/>
      <c r="P12" s="102"/>
      <c r="Q12" s="104">
        <v>8.3333333333333329E-2</v>
      </c>
      <c r="R12" s="102"/>
      <c r="S12" s="105"/>
      <c r="T12" s="106"/>
      <c r="U12" s="107"/>
      <c r="V12" s="28"/>
    </row>
    <row r="13" spans="2:28" ht="15" customHeight="1" x14ac:dyDescent="0.25">
      <c r="B13" s="108"/>
      <c r="C13" s="157" t="s">
        <v>2</v>
      </c>
      <c r="D13" s="157"/>
      <c r="E13" s="116"/>
      <c r="F13" s="186" t="s">
        <v>48</v>
      </c>
      <c r="G13" s="126"/>
      <c r="H13" s="162" t="s">
        <v>0</v>
      </c>
      <c r="I13" s="163" t="s">
        <v>1</v>
      </c>
      <c r="J13" s="162" t="s">
        <v>0</v>
      </c>
      <c r="K13" s="163" t="s">
        <v>1</v>
      </c>
      <c r="L13" s="187" t="s">
        <v>12</v>
      </c>
      <c r="M13" s="121"/>
      <c r="N13" s="160" t="s">
        <v>49</v>
      </c>
      <c r="O13" s="161" t="s">
        <v>50</v>
      </c>
      <c r="P13" s="113"/>
      <c r="Q13" s="160" t="s">
        <v>52</v>
      </c>
      <c r="R13" s="160"/>
      <c r="S13" s="160"/>
      <c r="T13" s="161" t="s">
        <v>14</v>
      </c>
      <c r="U13" s="110"/>
      <c r="V13" s="28"/>
      <c r="X13" s="4"/>
      <c r="Y13" s="4"/>
    </row>
    <row r="14" spans="2:28" ht="12.75" customHeight="1" x14ac:dyDescent="0.25">
      <c r="B14" s="108"/>
      <c r="C14" s="157"/>
      <c r="D14" s="157"/>
      <c r="E14" s="116"/>
      <c r="F14" s="186"/>
      <c r="G14" s="126"/>
      <c r="H14" s="162"/>
      <c r="I14" s="163"/>
      <c r="J14" s="162"/>
      <c r="K14" s="163"/>
      <c r="L14" s="187"/>
      <c r="M14" s="121"/>
      <c r="N14" s="160"/>
      <c r="O14" s="161"/>
      <c r="P14" s="113" t="s">
        <v>15</v>
      </c>
      <c r="Q14" s="68">
        <v>0.5</v>
      </c>
      <c r="R14" s="68">
        <v>0.8</v>
      </c>
      <c r="S14" s="68">
        <v>1.5</v>
      </c>
      <c r="T14" s="161"/>
      <c r="U14" s="110"/>
      <c r="V14" s="28"/>
      <c r="X14" s="4"/>
      <c r="Y14" s="4"/>
    </row>
    <row r="15" spans="2:28" ht="20.100000000000001" customHeight="1" x14ac:dyDescent="0.25">
      <c r="B15" s="108"/>
      <c r="C15" s="78">
        <f>S3</f>
        <v>40909</v>
      </c>
      <c r="D15" s="79">
        <f>IF(C15&lt;&gt;"",WEEKDAY(C15,1),"")</f>
        <v>1</v>
      </c>
      <c r="E15" s="117">
        <f>IF(C15="",0,IF(WEEKDAY(C15,1)&lt;&gt;1,0,1))</f>
        <v>1</v>
      </c>
      <c r="F15" s="80" t="s">
        <v>51</v>
      </c>
      <c r="G15" s="127">
        <f>IF(F15="Feriado",1,0)</f>
        <v>0</v>
      </c>
      <c r="H15" s="81">
        <v>0.29166666666666669</v>
      </c>
      <c r="I15" s="82">
        <v>0.5</v>
      </c>
      <c r="J15" s="81"/>
      <c r="K15" s="82"/>
      <c r="L15" s="83">
        <f>CHOOSE(MATCH(F15,{"-";"Normal";"Feriado";"Folga";"Justificado";"Férias";"Falta"},0),
"",
MOD(K15-J15,1)+MOD(I15-H15,1),
MOD(K15-J15,1)+MOD(I15-H15,1),
MOD(K15-J15,1)+MOD(I15-H15,1),
IF(D15=1,$N$9,IF(D15=6,$N$9,IF(D15=7,$N$7,$N$7))),
MOD(K15-J15,1)+MOD(I15-H15,1),
0,0)</f>
        <v>0.20833333333333331</v>
      </c>
      <c r="M15" s="122"/>
      <c r="N15" s="84">
        <f>IF(MOD(K15-J15,1)+MOD(I15-H15,1)&gt;0,
IF(OR(F15="Feriado",F15="Folga",F15="Férias"),L15,
IF(OR(F15="Justificado",F13="-"),"",
IF(D15=1,IF(L15&gt;N$9,L15-N$9,""),
IF(D15=6,IF(L15&gt;N$9,L15-N$9,""),
IF(D15=7,IF(L15&gt;I$9,L15-I$9,""),
IF(L15&gt;N$7,L15-N$7,"")))))),"")</f>
        <v>0.20833333333333331</v>
      </c>
      <c r="O15" s="84" t="str">
        <f t="shared" ref="O15:O45" si="0">IF(OR(F15="-",F15="Feriado",F15="Folga",F15="Justificado",F15="Férias",D15=1,D15=7),"",
IF(D15=6,IF(L15&lt;($N$9-$T$9),$N$9-L15,""),
IF(L15&lt;(N$7-$T$9),$N$7-L15,"")))</f>
        <v/>
      </c>
      <c r="P15" s="114">
        <f t="shared" ref="P15:P45" si="1">IF(MOD(K15-J15,1)+MOD(I15-H15,1)&gt;0,1)</f>
        <v>1</v>
      </c>
      <c r="Q15" s="84" t="str">
        <f t="shared" ref="Q15:Q45" si="2">IF(OR(F15="Feriado",F15="Folga",F15="Férias",D15=1,D15=7),"",IF(N15="","",IF(N15&lt;=$Q$12,N15,N15-R15)))</f>
        <v/>
      </c>
      <c r="R15" s="84" t="str">
        <f t="shared" ref="R15:R45" si="3">IF(OR(F15="Feriado",F15="Folga",F15="Férias",D15=1,D15=6),"",IF(OR(N15&lt;=$Q$12,N15=""),"",N15-$Q$12))</f>
        <v/>
      </c>
      <c r="S15" s="84">
        <f t="shared" ref="S15:S20" si="4">IF(OR(F15="Feriado",F15="Folga",F15="Férias",D15=1),N15,"")</f>
        <v>0.20833333333333331</v>
      </c>
      <c r="T15" s="84" t="str">
        <f>IF(MOD(W15+X15,1)=0,"",(MOD(W15+X15,1)))</f>
        <v/>
      </c>
      <c r="U15" s="110"/>
      <c r="V15" s="28"/>
      <c r="W15" s="6">
        <f t="shared" ref="W15:W45" si="5">IF(OR(H15&gt;=AA$27,H15&lt;=AB$27),
IF(I15&gt;AB$27,MOD(AB$27-H15,1),MOD(I15-H15,1)),
IF(OR(I15&gt;=AA$27,I15&lt;=AB$27),MOD(I15-AA$27,1),
IF(AND(H15&lt;AA$27,H15&gt;AB$27),0,MOD(AB$27-AA$27,1))))</f>
        <v>0</v>
      </c>
      <c r="X15" s="26">
        <f t="shared" ref="X15:X38" si="6">IF(OR(J15&gt;=AA$27,J15&lt;=AB$27),
IF(K15&gt;AB$27,MOD(AB$27-J15,1),MOD(K15-J15,1)),
IF(OR(K15&gt;=AA$27,K15&lt;=AB$27),MOD(K15-AA$27,1),
IF(AND(J15&lt;AA$27,J15&gt;AB$27),0,MOD(AB25-AA$27,1))))</f>
        <v>0</v>
      </c>
      <c r="Y15" s="26"/>
    </row>
    <row r="16" spans="2:28" ht="20.100000000000001" customHeight="1" x14ac:dyDescent="0.25">
      <c r="B16" s="108"/>
      <c r="C16" s="78">
        <f t="shared" ref="C16:C45" si="7">IF(C15="","",IF(C15+1&lt;=S$5,C15+1,""))</f>
        <v>40910</v>
      </c>
      <c r="D16" s="79">
        <f t="shared" ref="D16:D45" si="8">IF(C16&lt;&gt;"",WEEKDAY(C16,1),"")</f>
        <v>2</v>
      </c>
      <c r="E16" s="117">
        <f t="shared" ref="E16:E45" si="9">IF(C16="",0,IF(WEEKDAY(C16,1)&lt;&gt;1,0,1))</f>
        <v>0</v>
      </c>
      <c r="F16" s="80" t="s">
        <v>47</v>
      </c>
      <c r="G16" s="127">
        <f t="shared" ref="G16:G45" si="10">IF(F16="Feriado",1,0)</f>
        <v>0</v>
      </c>
      <c r="H16" s="81">
        <v>0.30555555555555552</v>
      </c>
      <c r="I16" s="82">
        <v>0.5</v>
      </c>
      <c r="J16" s="81">
        <v>0.54166666666666663</v>
      </c>
      <c r="K16" s="82">
        <v>0.70833333333333337</v>
      </c>
      <c r="L16" s="83">
        <f>CHOOSE(MATCH(F16,{"-";"Normal";"Feriado";"Folga";"Justificado";"Férias";"Falta"},0),
"",
MOD(K16-J16,1)+MOD(I16-H16,1),
MOD(K16-J16,1)+MOD(I16-H16,1),
MOD(K16-J16,1)+MOD(I16-H16,1),
IF(D16=1,$N$9,IF(D16=6,$N$9,IF(D16=7,$N$7,$N$7))),
MOD(K16-J16,1)+MOD(I16-H16,1),
0,0)</f>
        <v>0.36111111111111122</v>
      </c>
      <c r="M16" s="122"/>
      <c r="N16" s="84" t="str">
        <f t="shared" ref="N16:N44" si="11">IF(MOD(K16-J16,1)+MOD(I16-H16,1)&gt;0,
IF(OR(F16="Feriado",F16="Folga",F16="Férias"),L16,
IF(OR(F16="Justificado",F15="-"),"",
IF(D16=1,IF(L16&gt;N$9,L16-N$9,""),
IF(D16=6,IF(L16&gt;N$9,L16-N$9,""),
IF(D16=7,IF(L16&gt;I$9,L16-I$9,""),
IF(L16&gt;N$7,L16-N$7,"")))))),"")</f>
        <v/>
      </c>
      <c r="O16" s="84">
        <f t="shared" si="0"/>
        <v>1.3888888888888784E-2</v>
      </c>
      <c r="P16" s="114">
        <f t="shared" si="1"/>
        <v>1</v>
      </c>
      <c r="Q16" s="84" t="str">
        <f t="shared" si="2"/>
        <v/>
      </c>
      <c r="R16" s="84" t="str">
        <f t="shared" si="3"/>
        <v/>
      </c>
      <c r="S16" s="84" t="str">
        <f t="shared" si="4"/>
        <v/>
      </c>
      <c r="T16" s="84" t="str">
        <f>IF(MOD(W16+X16,1)=0,"",(MOD(W16+X16,1)))</f>
        <v/>
      </c>
      <c r="U16" s="111"/>
      <c r="V16" s="30"/>
      <c r="W16" s="6">
        <f t="shared" si="5"/>
        <v>0</v>
      </c>
      <c r="X16" s="26">
        <f t="shared" si="6"/>
        <v>0</v>
      </c>
      <c r="Y16" s="26"/>
      <c r="Z16" s="190" t="s">
        <v>36</v>
      </c>
      <c r="AA16" s="191"/>
      <c r="AB16" s="192"/>
    </row>
    <row r="17" spans="2:28" ht="20.100000000000001" customHeight="1" x14ac:dyDescent="0.25">
      <c r="B17" s="108"/>
      <c r="C17" s="78">
        <f t="shared" si="7"/>
        <v>40911</v>
      </c>
      <c r="D17" s="79">
        <f t="shared" si="8"/>
        <v>3</v>
      </c>
      <c r="E17" s="117">
        <f t="shared" si="9"/>
        <v>0</v>
      </c>
      <c r="F17" s="80" t="s">
        <v>47</v>
      </c>
      <c r="G17" s="127">
        <f t="shared" si="10"/>
        <v>0</v>
      </c>
      <c r="H17" s="81">
        <v>0.29166666666666669</v>
      </c>
      <c r="I17" s="82">
        <v>0.5</v>
      </c>
      <c r="J17" s="81">
        <v>0.54166666666666663</v>
      </c>
      <c r="K17" s="82">
        <v>0.70833333333333337</v>
      </c>
      <c r="L17" s="83">
        <f>CHOOSE(MATCH(F17,{"-";"Normal";"Feriado";"Folga";"Justificado";"Férias";"Falta"},0),
"",
MOD(K17-J17,1)+MOD(I17-H17,1),
MOD(K17-J17,1)+MOD(I17-H17,1),
MOD(K17-J17,1)+MOD(I17-H17,1),
IF(D17=1,$N$9,IF(D17=6,$N$9,IF(D17=7,$N$7,$N$7))),
MOD(K17-J17,1)+MOD(I17-H17,1),
0,0)</f>
        <v>0.37500000000000006</v>
      </c>
      <c r="M17" s="122"/>
      <c r="N17" s="84" t="str">
        <f t="shared" si="11"/>
        <v/>
      </c>
      <c r="O17" s="84" t="str">
        <f t="shared" si="0"/>
        <v/>
      </c>
      <c r="P17" s="114">
        <f t="shared" si="1"/>
        <v>1</v>
      </c>
      <c r="Q17" s="84" t="str">
        <f t="shared" si="2"/>
        <v/>
      </c>
      <c r="R17" s="84" t="str">
        <f t="shared" si="3"/>
        <v/>
      </c>
      <c r="S17" s="84" t="str">
        <f t="shared" si="4"/>
        <v/>
      </c>
      <c r="T17" s="84" t="str">
        <f>IF(MOD(W17+X17,1)=0,"",(MOD(W17+X17,1)))</f>
        <v/>
      </c>
      <c r="U17" s="110"/>
      <c r="V17" s="28"/>
      <c r="W17" s="6">
        <f t="shared" si="5"/>
        <v>0</v>
      </c>
      <c r="X17" s="26">
        <f t="shared" si="6"/>
        <v>0</v>
      </c>
      <c r="Y17" s="26"/>
      <c r="Z17" s="22" t="s">
        <v>37</v>
      </c>
      <c r="AA17" s="190" t="s">
        <v>38</v>
      </c>
      <c r="AB17" s="192"/>
    </row>
    <row r="18" spans="2:28" ht="20.100000000000001" customHeight="1" x14ac:dyDescent="0.25">
      <c r="B18" s="108"/>
      <c r="C18" s="78">
        <f t="shared" si="7"/>
        <v>40912</v>
      </c>
      <c r="D18" s="79">
        <f t="shared" si="8"/>
        <v>4</v>
      </c>
      <c r="E18" s="117">
        <f t="shared" si="9"/>
        <v>0</v>
      </c>
      <c r="F18" s="80" t="s">
        <v>47</v>
      </c>
      <c r="G18" s="127">
        <f t="shared" si="10"/>
        <v>0</v>
      </c>
      <c r="H18" s="81">
        <v>0.29166666666666669</v>
      </c>
      <c r="I18" s="82">
        <v>0.5</v>
      </c>
      <c r="J18" s="81">
        <v>0.54166666666666663</v>
      </c>
      <c r="K18" s="82">
        <v>0.79166666666666663</v>
      </c>
      <c r="L18" s="83">
        <f>CHOOSE(MATCH(F18,{"-";"Normal";"Feriado";"Folga";"Justificado";"Férias";"Falta"},0),
"",
MOD(K18-J18,1)+MOD(I18-H18,1),
MOD(K18-J18,1)+MOD(I18-H18,1),
MOD(K18-J18,1)+MOD(I18-H18,1),
IF(D18=1,$N$9,IF(D18=6,$N$9,IF(D18=7,$N$7,$N$7))),
MOD(K18-J18,1)+MOD(I18-H18,1),
0,0)</f>
        <v>0.45833333333333331</v>
      </c>
      <c r="M18" s="122"/>
      <c r="N18" s="84">
        <f t="shared" si="11"/>
        <v>8.3333333333333315E-2</v>
      </c>
      <c r="O18" s="84" t="str">
        <f t="shared" si="0"/>
        <v/>
      </c>
      <c r="P18" s="114">
        <f t="shared" si="1"/>
        <v>1</v>
      </c>
      <c r="Q18" s="84">
        <f t="shared" si="2"/>
        <v>8.3333333333333315E-2</v>
      </c>
      <c r="R18" s="84" t="str">
        <f t="shared" si="3"/>
        <v/>
      </c>
      <c r="S18" s="84" t="str">
        <f t="shared" si="4"/>
        <v/>
      </c>
      <c r="T18" s="84" t="str">
        <f t="shared" ref="T18:T45" si="12">IF(MOD(W18+X18,1)=0,"",(MOD(W18+X18,1)))</f>
        <v/>
      </c>
      <c r="U18" s="110"/>
      <c r="V18" s="28"/>
      <c r="W18" s="6">
        <f t="shared" si="5"/>
        <v>0</v>
      </c>
      <c r="X18" s="26">
        <f t="shared" si="6"/>
        <v>0</v>
      </c>
      <c r="Y18" s="26"/>
      <c r="Z18" s="193">
        <v>1</v>
      </c>
      <c r="AA18" s="23" t="s">
        <v>45</v>
      </c>
      <c r="AB18" s="24">
        <f>N7</f>
        <v>0.375</v>
      </c>
    </row>
    <row r="19" spans="2:28" ht="20.100000000000001" customHeight="1" x14ac:dyDescent="0.25">
      <c r="B19" s="108"/>
      <c r="C19" s="78">
        <f t="shared" si="7"/>
        <v>40913</v>
      </c>
      <c r="D19" s="79">
        <f t="shared" si="8"/>
        <v>5</v>
      </c>
      <c r="E19" s="117">
        <f t="shared" si="9"/>
        <v>0</v>
      </c>
      <c r="F19" s="80" t="s">
        <v>47</v>
      </c>
      <c r="G19" s="127">
        <f t="shared" si="10"/>
        <v>0</v>
      </c>
      <c r="H19" s="81">
        <v>0.29166666666666669</v>
      </c>
      <c r="I19" s="82">
        <v>0.5</v>
      </c>
      <c r="J19" s="81">
        <v>0.54166666666666663</v>
      </c>
      <c r="K19" s="82">
        <v>0.96875</v>
      </c>
      <c r="L19" s="83">
        <f>CHOOSE(MATCH(F19,{"-";"Normal";"Feriado";"Folga";"Justificado";"Férias";"Falta"},0),
"",
MOD(K19-J19,1)+MOD(I19-H19,1),
MOD(K19-J19,1)+MOD(I19-H19,1),
MOD(K19-J19,1)+MOD(I19-H19,1),
IF(D19=1,$N$9,IF(D19=6,$N$9,IF(D19=7,$N$7,$N$7))),
MOD(K19-J19,1)+MOD(I19-H19,1),
0,0)</f>
        <v>0.63541666666666674</v>
      </c>
      <c r="M19" s="122">
        <f>IF(OR(K19="",H19+K19=0),0,IF(AND(H19&gt;K19,H19&gt;TIME(22,0,0)),(H19-TIME(22,,)),IF(H19&lt;=K19,((H19+(C19+1))-(C19+TIME(22,0,0))),0)))</f>
        <v>0.375</v>
      </c>
      <c r="N19" s="84">
        <f t="shared" si="11"/>
        <v>0.26041666666666674</v>
      </c>
      <c r="O19" s="84" t="str">
        <f t="shared" si="0"/>
        <v/>
      </c>
      <c r="P19" s="114">
        <f t="shared" si="1"/>
        <v>1</v>
      </c>
      <c r="Q19" s="84">
        <f t="shared" si="2"/>
        <v>8.3333333333333315E-2</v>
      </c>
      <c r="R19" s="84">
        <f t="shared" si="3"/>
        <v>0.17708333333333343</v>
      </c>
      <c r="S19" s="84" t="str">
        <f t="shared" si="4"/>
        <v/>
      </c>
      <c r="T19" s="84">
        <f t="shared" si="12"/>
        <v>5.208333333333337E-2</v>
      </c>
      <c r="U19" s="110"/>
      <c r="V19" s="28"/>
      <c r="W19" s="6">
        <f t="shared" si="5"/>
        <v>0</v>
      </c>
      <c r="X19" s="26">
        <f t="shared" si="6"/>
        <v>5.208333333333337E-2</v>
      </c>
      <c r="Y19" s="26"/>
      <c r="Z19" s="194"/>
      <c r="AA19" s="23" t="s">
        <v>46</v>
      </c>
      <c r="AB19" s="24">
        <f>N9</f>
        <v>0.33333333333333331</v>
      </c>
    </row>
    <row r="20" spans="2:28" ht="20.100000000000001" customHeight="1" x14ac:dyDescent="0.25">
      <c r="B20" s="108"/>
      <c r="C20" s="78">
        <f t="shared" si="7"/>
        <v>40914</v>
      </c>
      <c r="D20" s="79">
        <f t="shared" si="8"/>
        <v>6</v>
      </c>
      <c r="E20" s="117">
        <f t="shared" si="9"/>
        <v>0</v>
      </c>
      <c r="F20" s="80" t="s">
        <v>47</v>
      </c>
      <c r="G20" s="127">
        <f t="shared" si="10"/>
        <v>0</v>
      </c>
      <c r="H20" s="81">
        <v>0.29166666666666669</v>
      </c>
      <c r="I20" s="82">
        <v>0.5</v>
      </c>
      <c r="J20" s="81">
        <v>0.54166666666666663</v>
      </c>
      <c r="K20" s="82">
        <v>0.70833333333333337</v>
      </c>
      <c r="L20" s="83">
        <f>CHOOSE(MATCH(F20,{"-";"Normal";"Feriado";"Folga";"Justificado";"Férias";"Falta"},0),
"",
MOD(K20-J20,1)+MOD(I20-H20,1),
MOD(K20-J20,1)+MOD(I20-H20,1),
MOD(K20-J20,1)+MOD(I20-H20,1),
IF(D20=1,$N$9,IF(D20=6,$N$9,IF(D20=7,$N$7,$N$7))),
MOD(K20-J20,1)+MOD(I20-H20,1),
0,0)</f>
        <v>0.37500000000000006</v>
      </c>
      <c r="M20" s="122"/>
      <c r="N20" s="84">
        <f t="shared" si="11"/>
        <v>4.1666666666666741E-2</v>
      </c>
      <c r="O20" s="84" t="str">
        <f t="shared" si="0"/>
        <v/>
      </c>
      <c r="P20" s="114">
        <f t="shared" si="1"/>
        <v>1</v>
      </c>
      <c r="Q20" s="84">
        <f t="shared" si="2"/>
        <v>4.1666666666666741E-2</v>
      </c>
      <c r="R20" s="84" t="str">
        <f t="shared" si="3"/>
        <v/>
      </c>
      <c r="S20" s="84" t="str">
        <f t="shared" si="4"/>
        <v/>
      </c>
      <c r="T20" s="84" t="str">
        <f t="shared" si="12"/>
        <v/>
      </c>
      <c r="U20" s="110"/>
      <c r="V20" s="28"/>
      <c r="W20" s="6">
        <f t="shared" si="5"/>
        <v>0</v>
      </c>
      <c r="X20" s="26">
        <f t="shared" si="6"/>
        <v>0</v>
      </c>
      <c r="Y20" s="26"/>
      <c r="Z20" s="194"/>
      <c r="AA20" s="23" t="s">
        <v>39</v>
      </c>
      <c r="AB20" s="24">
        <f>I9</f>
        <v>0</v>
      </c>
    </row>
    <row r="21" spans="2:28" ht="20.100000000000001" customHeight="1" x14ac:dyDescent="0.25">
      <c r="B21" s="108"/>
      <c r="C21" s="78">
        <f t="shared" si="7"/>
        <v>40915</v>
      </c>
      <c r="D21" s="79">
        <f t="shared" si="8"/>
        <v>7</v>
      </c>
      <c r="E21" s="117">
        <f t="shared" si="9"/>
        <v>0</v>
      </c>
      <c r="F21" s="80" t="s">
        <v>47</v>
      </c>
      <c r="G21" s="127">
        <f t="shared" si="10"/>
        <v>0</v>
      </c>
      <c r="H21" s="81">
        <v>0.3263888888888889</v>
      </c>
      <c r="I21" s="82">
        <v>0.5</v>
      </c>
      <c r="J21" s="81">
        <v>0.54166666666666663</v>
      </c>
      <c r="K21" s="82">
        <v>0.66666666666666663</v>
      </c>
      <c r="L21" s="83">
        <f>CHOOSE(MATCH(F21,{"-";"Normal";"Feriado";"Folga";"Justificado";"Férias";"Falta"},0),
"",
MOD(K21-J21,1)+MOD(I21-H21,1),
MOD(K21-J21,1)+MOD(I21-H21,1),
MOD(K21-J21,1)+MOD(I21-H21,1),
IF(D21=1,$N$9,IF(D21=6,$N$9,IF(D21=7,$N$7,$N$7))),
MOD(K21-J21,1)+MOD(I21-H21,1),
0,0)</f>
        <v>0.2986111111111111</v>
      </c>
      <c r="M21" s="122"/>
      <c r="N21" s="84">
        <f t="shared" si="11"/>
        <v>0.2986111111111111</v>
      </c>
      <c r="O21" s="84" t="str">
        <f t="shared" si="0"/>
        <v/>
      </c>
      <c r="P21" s="114">
        <f t="shared" si="1"/>
        <v>1</v>
      </c>
      <c r="Q21" s="84" t="str">
        <f t="shared" si="2"/>
        <v/>
      </c>
      <c r="R21" s="84">
        <f>IF(OR(F21="Feriado",F21="Folga",F21="Férias",D21=1,D21=6),"",IF(OR(N21&lt;=$Q$12,N21=""),"",N21-$Q$12))</f>
        <v>0.21527777777777779</v>
      </c>
      <c r="S21" s="84" t="str">
        <f>IF(OR(F21="Feriado",F21="Folga",F21="Férias",D21=1),N21,"")</f>
        <v/>
      </c>
      <c r="T21" s="84" t="str">
        <f t="shared" si="12"/>
        <v/>
      </c>
      <c r="U21" s="110"/>
      <c r="V21" s="28"/>
      <c r="W21" s="6">
        <f t="shared" si="5"/>
        <v>0</v>
      </c>
      <c r="X21" s="26">
        <f t="shared" si="6"/>
        <v>0</v>
      </c>
      <c r="Y21" s="26"/>
      <c r="Z21" s="195"/>
      <c r="AA21" s="23" t="s">
        <v>40</v>
      </c>
      <c r="AB21" s="24">
        <v>0</v>
      </c>
    </row>
    <row r="22" spans="2:28" ht="20.100000000000001" customHeight="1" x14ac:dyDescent="0.25">
      <c r="B22" s="108"/>
      <c r="C22" s="78">
        <f t="shared" si="7"/>
        <v>40916</v>
      </c>
      <c r="D22" s="79">
        <f t="shared" si="8"/>
        <v>1</v>
      </c>
      <c r="E22" s="117">
        <f t="shared" si="9"/>
        <v>1</v>
      </c>
      <c r="F22" s="80" t="s">
        <v>51</v>
      </c>
      <c r="G22" s="127">
        <f t="shared" si="10"/>
        <v>0</v>
      </c>
      <c r="H22" s="81">
        <v>0.29166666666666669</v>
      </c>
      <c r="I22" s="82">
        <v>0.5</v>
      </c>
      <c r="J22" s="81"/>
      <c r="K22" s="82"/>
      <c r="L22" s="83">
        <f>CHOOSE(MATCH(F22,{"-";"Normal";"Feriado";"Folga";"Justificado";"Férias";"Falta"},0),
"",
MOD(K22-J22,1)+MOD(I22-H22,1),
MOD(K22-J22,1)+MOD(I22-H22,1),
MOD(K22-J22,1)+MOD(I22-H22,1),
IF(D22=1,$N$9,IF(D22=6,$N$9,IF(D22=7,$N$7,$N$7))),
MOD(K22-J22,1)+MOD(I22-H22,1),
0,0)</f>
        <v>0.20833333333333331</v>
      </c>
      <c r="M22" s="122"/>
      <c r="N22" s="84">
        <f t="shared" si="11"/>
        <v>0.20833333333333331</v>
      </c>
      <c r="O22" s="84" t="str">
        <f t="shared" si="0"/>
        <v/>
      </c>
      <c r="P22" s="114">
        <f t="shared" si="1"/>
        <v>1</v>
      </c>
      <c r="Q22" s="84" t="str">
        <f t="shared" si="2"/>
        <v/>
      </c>
      <c r="R22" s="84" t="str">
        <f t="shared" si="3"/>
        <v/>
      </c>
      <c r="S22" s="84">
        <f t="shared" ref="S22:S45" si="13">IF(OR(F22="Feriado",F22="Folga",F22="Férias",D22=1),N22,"")</f>
        <v>0.20833333333333331</v>
      </c>
      <c r="T22" s="84" t="str">
        <f t="shared" si="12"/>
        <v/>
      </c>
      <c r="U22" s="110"/>
      <c r="V22" s="28"/>
      <c r="W22" s="6">
        <f t="shared" si="5"/>
        <v>0</v>
      </c>
      <c r="X22" s="26">
        <f t="shared" si="6"/>
        <v>0</v>
      </c>
      <c r="Y22" s="26"/>
      <c r="Z22" s="23"/>
      <c r="AA22" s="23"/>
      <c r="AB22" s="24"/>
    </row>
    <row r="23" spans="2:28" ht="20.100000000000001" customHeight="1" x14ac:dyDescent="0.25">
      <c r="B23" s="108"/>
      <c r="C23" s="78">
        <f t="shared" si="7"/>
        <v>40917</v>
      </c>
      <c r="D23" s="79">
        <f t="shared" si="8"/>
        <v>2</v>
      </c>
      <c r="E23" s="117">
        <f t="shared" si="9"/>
        <v>0</v>
      </c>
      <c r="F23" s="80" t="s">
        <v>47</v>
      </c>
      <c r="G23" s="127">
        <f t="shared" si="10"/>
        <v>0</v>
      </c>
      <c r="H23" s="81">
        <v>0.29166666666666669</v>
      </c>
      <c r="I23" s="82">
        <v>0.5</v>
      </c>
      <c r="J23" s="81">
        <v>0.54166666666666663</v>
      </c>
      <c r="K23" s="82">
        <v>0.70833333333333337</v>
      </c>
      <c r="L23" s="83">
        <f>CHOOSE(MATCH(F23,{"-";"Normal";"Feriado";"Folga";"Justificado";"Férias";"Falta"},0),
"",
MOD(K23-J23,1)+MOD(I23-H23,1),
MOD(K23-J23,1)+MOD(I23-H23,1),
MOD(K23-J23,1)+MOD(I23-H23,1),
IF(D23=1,$N$9,IF(D23=6,$N$9,IF(D23=7,$N$7,$N$7))),
MOD(K23-J23,1)+MOD(I23-H23,1),
0,0)</f>
        <v>0.37500000000000006</v>
      </c>
      <c r="M23" s="122"/>
      <c r="N23" s="84" t="str">
        <f t="shared" si="11"/>
        <v/>
      </c>
      <c r="O23" s="84" t="str">
        <f t="shared" si="0"/>
        <v/>
      </c>
      <c r="P23" s="114">
        <f t="shared" si="1"/>
        <v>1</v>
      </c>
      <c r="Q23" s="84" t="str">
        <f t="shared" si="2"/>
        <v/>
      </c>
      <c r="R23" s="84" t="str">
        <f t="shared" si="3"/>
        <v/>
      </c>
      <c r="S23" s="84" t="str">
        <f t="shared" si="13"/>
        <v/>
      </c>
      <c r="T23" s="84" t="str">
        <f t="shared" si="12"/>
        <v/>
      </c>
      <c r="U23" s="110"/>
      <c r="V23" s="28"/>
      <c r="W23" s="6">
        <f t="shared" si="5"/>
        <v>0</v>
      </c>
      <c r="X23" s="26">
        <f t="shared" si="6"/>
        <v>0</v>
      </c>
      <c r="Y23" s="26"/>
      <c r="Z23" s="21"/>
      <c r="AA23" s="32" t="s">
        <v>41</v>
      </c>
      <c r="AB23" s="25">
        <v>1.8333333333333335</v>
      </c>
    </row>
    <row r="24" spans="2:28" ht="20.100000000000001" customHeight="1" x14ac:dyDescent="0.25">
      <c r="B24" s="108"/>
      <c r="C24" s="78">
        <f t="shared" si="7"/>
        <v>40918</v>
      </c>
      <c r="D24" s="79">
        <f t="shared" si="8"/>
        <v>3</v>
      </c>
      <c r="E24" s="117">
        <f t="shared" si="9"/>
        <v>0</v>
      </c>
      <c r="F24" s="80" t="s">
        <v>47</v>
      </c>
      <c r="G24" s="127">
        <f t="shared" si="10"/>
        <v>0</v>
      </c>
      <c r="H24" s="81">
        <v>0.29166666666666669</v>
      </c>
      <c r="I24" s="82">
        <v>0.5</v>
      </c>
      <c r="J24" s="81">
        <v>0.54166666666666663</v>
      </c>
      <c r="K24" s="82">
        <v>0.70833333333333337</v>
      </c>
      <c r="L24" s="83">
        <f>CHOOSE(MATCH(F24,{"-";"Normal";"Feriado";"Folga";"Justificado";"Férias";"Falta"},0),
"",
MOD(K24-J24,1)+MOD(I24-H24,1),
MOD(K24-J24,1)+MOD(I24-H24,1),
MOD(K24-J24,1)+MOD(I24-H24,1),
IF(D24=1,$N$9,IF(D24=6,$N$9,IF(D24=7,$N$7,$N$7))),
MOD(K24-J24,1)+MOD(I24-H24,1),
0,0)</f>
        <v>0.37500000000000006</v>
      </c>
      <c r="M24" s="122"/>
      <c r="N24" s="84" t="str">
        <f t="shared" si="11"/>
        <v/>
      </c>
      <c r="O24" s="84" t="str">
        <f t="shared" si="0"/>
        <v/>
      </c>
      <c r="P24" s="114">
        <f t="shared" si="1"/>
        <v>1</v>
      </c>
      <c r="Q24" s="84" t="str">
        <f t="shared" si="2"/>
        <v/>
      </c>
      <c r="R24" s="84" t="str">
        <f t="shared" si="3"/>
        <v/>
      </c>
      <c r="S24" s="84" t="str">
        <f t="shared" si="13"/>
        <v/>
      </c>
      <c r="T24" s="84" t="str">
        <f t="shared" si="12"/>
        <v/>
      </c>
      <c r="U24" s="110"/>
      <c r="V24" s="28"/>
      <c r="W24" s="6">
        <f t="shared" si="5"/>
        <v>0</v>
      </c>
      <c r="X24" s="26">
        <f t="shared" si="6"/>
        <v>0</v>
      </c>
      <c r="Y24" s="26"/>
      <c r="Z24" s="21"/>
      <c r="AA24" s="23" t="s">
        <v>42</v>
      </c>
      <c r="AB24" s="24">
        <v>9.1666666666666661</v>
      </c>
    </row>
    <row r="25" spans="2:28" ht="20.100000000000001" customHeight="1" x14ac:dyDescent="0.25">
      <c r="B25" s="108"/>
      <c r="C25" s="78">
        <f t="shared" si="7"/>
        <v>40919</v>
      </c>
      <c r="D25" s="79">
        <f t="shared" si="8"/>
        <v>4</v>
      </c>
      <c r="E25" s="117">
        <f t="shared" si="9"/>
        <v>0</v>
      </c>
      <c r="F25" s="80" t="s">
        <v>47</v>
      </c>
      <c r="G25" s="127">
        <f t="shared" si="10"/>
        <v>0</v>
      </c>
      <c r="H25" s="81">
        <v>0.29166666666666669</v>
      </c>
      <c r="I25" s="82">
        <v>0.5</v>
      </c>
      <c r="J25" s="81">
        <v>0.54166666666666663</v>
      </c>
      <c r="K25" s="82">
        <v>0.70833333333333337</v>
      </c>
      <c r="L25" s="83">
        <f>CHOOSE(MATCH(F25,{"-";"Normal";"Feriado";"Folga";"Justificado";"Férias";"Falta"},0),
"",
MOD(K25-J25,1)+MOD(I25-H25,1),
MOD(K25-J25,1)+MOD(I25-H25,1),
MOD(K25-J25,1)+MOD(I25-H25,1),
IF(D25=1,$N$9,IF(D25=6,$N$9,IF(D25=7,$N$7,$N$7))),
MOD(K25-J25,1)+MOD(I25-H25,1),
0,0)</f>
        <v>0.37500000000000006</v>
      </c>
      <c r="M25" s="122"/>
      <c r="N25" s="84" t="str">
        <f t="shared" si="11"/>
        <v/>
      </c>
      <c r="O25" s="84" t="str">
        <f t="shared" si="0"/>
        <v/>
      </c>
      <c r="P25" s="114">
        <f t="shared" si="1"/>
        <v>1</v>
      </c>
      <c r="Q25" s="84" t="str">
        <f t="shared" si="2"/>
        <v/>
      </c>
      <c r="R25" s="84" t="str">
        <f t="shared" si="3"/>
        <v/>
      </c>
      <c r="S25" s="84" t="str">
        <f t="shared" si="13"/>
        <v/>
      </c>
      <c r="T25" s="84" t="str">
        <f t="shared" si="12"/>
        <v/>
      </c>
      <c r="U25" s="110"/>
      <c r="V25" s="28"/>
      <c r="W25" s="6">
        <f t="shared" si="5"/>
        <v>0</v>
      </c>
      <c r="X25" s="26">
        <f t="shared" si="6"/>
        <v>0</v>
      </c>
      <c r="Y25" s="26"/>
      <c r="AA25" s="190" t="s">
        <v>19</v>
      </c>
      <c r="AB25" s="192"/>
    </row>
    <row r="26" spans="2:28" ht="20.100000000000001" customHeight="1" x14ac:dyDescent="0.25">
      <c r="B26" s="108"/>
      <c r="C26" s="78">
        <f t="shared" si="7"/>
        <v>40920</v>
      </c>
      <c r="D26" s="79">
        <f t="shared" si="8"/>
        <v>5</v>
      </c>
      <c r="E26" s="117">
        <f t="shared" si="9"/>
        <v>0</v>
      </c>
      <c r="F26" s="80" t="s">
        <v>47</v>
      </c>
      <c r="G26" s="127">
        <f t="shared" si="10"/>
        <v>0</v>
      </c>
      <c r="H26" s="81">
        <v>0.29166666666666669</v>
      </c>
      <c r="I26" s="82">
        <v>0.5</v>
      </c>
      <c r="J26" s="81">
        <v>0.54166666666666663</v>
      </c>
      <c r="K26" s="82">
        <v>0.70833333333333337</v>
      </c>
      <c r="L26" s="83">
        <f>CHOOSE(MATCH(F26,{"-";"Normal";"Feriado";"Folga";"Justificado";"Férias";"Falta"},0),
"",
MOD(K26-J26,1)+MOD(I26-H26,1),
MOD(K26-J26,1)+MOD(I26-H26,1),
MOD(K26-J26,1)+MOD(I26-H26,1),
IF(D26=1,$N$9,IF(D26=6,$N$9,IF(D26=7,$N$7,$N$7))),
MOD(K26-J26,1)+MOD(I26-H26,1),
0,0)</f>
        <v>0.37500000000000006</v>
      </c>
      <c r="M26" s="122"/>
      <c r="N26" s="84" t="str">
        <f t="shared" si="11"/>
        <v/>
      </c>
      <c r="O26" s="84" t="str">
        <f t="shared" si="0"/>
        <v/>
      </c>
      <c r="P26" s="114">
        <f t="shared" si="1"/>
        <v>1</v>
      </c>
      <c r="Q26" s="84" t="str">
        <f t="shared" si="2"/>
        <v/>
      </c>
      <c r="R26" s="84" t="str">
        <f t="shared" si="3"/>
        <v/>
      </c>
      <c r="S26" s="84" t="str">
        <f t="shared" si="13"/>
        <v/>
      </c>
      <c r="T26" s="84" t="str">
        <f t="shared" si="12"/>
        <v/>
      </c>
      <c r="U26" s="110"/>
      <c r="V26" s="28"/>
      <c r="W26" s="6">
        <f t="shared" si="5"/>
        <v>0</v>
      </c>
      <c r="X26" s="26">
        <f t="shared" si="6"/>
        <v>0</v>
      </c>
      <c r="Y26" s="26"/>
      <c r="Z26" s="21"/>
      <c r="AA26" s="23" t="s">
        <v>43</v>
      </c>
      <c r="AB26" s="23" t="s">
        <v>44</v>
      </c>
    </row>
    <row r="27" spans="2:28" ht="20.100000000000001" customHeight="1" x14ac:dyDescent="0.25">
      <c r="B27" s="108"/>
      <c r="C27" s="78">
        <f t="shared" si="7"/>
        <v>40921</v>
      </c>
      <c r="D27" s="79">
        <f t="shared" si="8"/>
        <v>6</v>
      </c>
      <c r="E27" s="117">
        <f t="shared" si="9"/>
        <v>0</v>
      </c>
      <c r="F27" s="80" t="s">
        <v>47</v>
      </c>
      <c r="G27" s="127">
        <f t="shared" si="10"/>
        <v>0</v>
      </c>
      <c r="H27" s="81">
        <v>0.29166666666666669</v>
      </c>
      <c r="I27" s="82">
        <v>0.5</v>
      </c>
      <c r="J27" s="81">
        <v>0.54166666666666663</v>
      </c>
      <c r="K27" s="82">
        <v>0.66666666666666663</v>
      </c>
      <c r="L27" s="83">
        <f>CHOOSE(MATCH(F27,{"-";"Normal";"Feriado";"Folga";"Justificado";"Férias";"Falta"},0),
"",
MOD(K27-J27,1)+MOD(I27-H27,1),
MOD(K27-J27,1)+MOD(I27-H27,1),
MOD(K27-J27,1)+MOD(I27-H27,1),
IF(D27=1,$N$9,IF(D27=6,$N$9,IF(D27=7,$N$7,$N$7))),
MOD(K27-J27,1)+MOD(I27-H27,1),
0,0)</f>
        <v>0.33333333333333331</v>
      </c>
      <c r="M27" s="122"/>
      <c r="N27" s="84" t="str">
        <f t="shared" si="11"/>
        <v/>
      </c>
      <c r="O27" s="84" t="str">
        <f t="shared" si="0"/>
        <v/>
      </c>
      <c r="P27" s="114">
        <f t="shared" si="1"/>
        <v>1</v>
      </c>
      <c r="Q27" s="84" t="str">
        <f t="shared" si="2"/>
        <v/>
      </c>
      <c r="R27" s="84" t="str">
        <f t="shared" si="3"/>
        <v/>
      </c>
      <c r="S27" s="84" t="str">
        <f t="shared" si="13"/>
        <v/>
      </c>
      <c r="T27" s="84" t="str">
        <f t="shared" si="12"/>
        <v/>
      </c>
      <c r="U27" s="110"/>
      <c r="V27" s="28"/>
      <c r="W27" s="6">
        <f t="shared" si="5"/>
        <v>0</v>
      </c>
      <c r="X27" s="26">
        <f t="shared" si="6"/>
        <v>0</v>
      </c>
      <c r="Y27" s="26"/>
      <c r="Z27" s="21"/>
      <c r="AA27" s="33">
        <v>0.91666666666666663</v>
      </c>
      <c r="AB27" s="33">
        <v>0.20833333333333334</v>
      </c>
    </row>
    <row r="28" spans="2:28" ht="20.100000000000001" customHeight="1" x14ac:dyDescent="0.25">
      <c r="B28" s="108"/>
      <c r="C28" s="78">
        <f t="shared" si="7"/>
        <v>40922</v>
      </c>
      <c r="D28" s="79">
        <f t="shared" si="8"/>
        <v>7</v>
      </c>
      <c r="E28" s="117">
        <f t="shared" si="9"/>
        <v>0</v>
      </c>
      <c r="F28" s="80" t="s">
        <v>47</v>
      </c>
      <c r="G28" s="127">
        <f t="shared" si="10"/>
        <v>0</v>
      </c>
      <c r="H28" s="81">
        <v>0.29166666666666669</v>
      </c>
      <c r="I28" s="82">
        <v>0.33333333333333331</v>
      </c>
      <c r="J28" s="81"/>
      <c r="K28" s="82"/>
      <c r="L28" s="83">
        <f>CHOOSE(MATCH(F28,{"-";"Normal";"Feriado";"Folga";"Justificado";"Férias";"Falta"},0),
"",
MOD(K28-J28,1)+MOD(I28-H28,1),
MOD(K28-J28,1)+MOD(I28-H28,1),
MOD(K28-J28,1)+MOD(I28-H28,1),
IF(D28=1,$N$9,IF(D28=6,$N$9,IF(D28=7,$N$7,$N$7))),
MOD(K28-J28,1)+MOD(I28-H28,1),
0,0)</f>
        <v>4.166666666666663E-2</v>
      </c>
      <c r="M28" s="122"/>
      <c r="N28" s="84">
        <f t="shared" si="11"/>
        <v>4.166666666666663E-2</v>
      </c>
      <c r="O28" s="84" t="str">
        <f t="shared" si="0"/>
        <v/>
      </c>
      <c r="P28" s="114">
        <f t="shared" si="1"/>
        <v>1</v>
      </c>
      <c r="Q28" s="84" t="str">
        <f t="shared" si="2"/>
        <v/>
      </c>
      <c r="R28" s="84" t="str">
        <f t="shared" si="3"/>
        <v/>
      </c>
      <c r="S28" s="84" t="str">
        <f t="shared" si="13"/>
        <v/>
      </c>
      <c r="T28" s="84" t="str">
        <f t="shared" si="12"/>
        <v/>
      </c>
      <c r="U28" s="110"/>
      <c r="V28" s="28"/>
      <c r="W28" s="6">
        <f t="shared" si="5"/>
        <v>0</v>
      </c>
      <c r="X28" s="26">
        <f t="shared" si="6"/>
        <v>0</v>
      </c>
      <c r="Y28" s="26"/>
      <c r="Z28" s="21"/>
    </row>
    <row r="29" spans="2:28" ht="20.100000000000001" customHeight="1" x14ac:dyDescent="0.25">
      <c r="B29" s="108"/>
      <c r="C29" s="78">
        <f t="shared" si="7"/>
        <v>40923</v>
      </c>
      <c r="D29" s="79">
        <f t="shared" si="8"/>
        <v>1</v>
      </c>
      <c r="E29" s="117">
        <f t="shared" si="9"/>
        <v>1</v>
      </c>
      <c r="F29" s="80" t="s">
        <v>51</v>
      </c>
      <c r="G29" s="127">
        <f t="shared" si="10"/>
        <v>0</v>
      </c>
      <c r="H29" s="81"/>
      <c r="I29" s="82"/>
      <c r="J29" s="81"/>
      <c r="K29" s="82"/>
      <c r="L29" s="83">
        <f>CHOOSE(MATCH(F29,{"-";"Normal";"Feriado";"Folga";"Justificado";"Férias";"Falta"},0),
"",
MOD(K29-J29,1)+MOD(I29-H29,1),
MOD(K29-J29,1)+MOD(I29-H29,1),
MOD(K29-J29,1)+MOD(I29-H29,1),
IF(D29=1,$N$9,IF(D29=6,$N$9,IF(D29=7,$N$7,$N$7))),
MOD(K29-J29,1)+MOD(I29-H29,1),
0,0)</f>
        <v>0</v>
      </c>
      <c r="M29" s="122"/>
      <c r="N29" s="84" t="str">
        <f t="shared" si="11"/>
        <v/>
      </c>
      <c r="O29" s="84" t="str">
        <f t="shared" si="0"/>
        <v/>
      </c>
      <c r="P29" s="114" t="b">
        <f t="shared" si="1"/>
        <v>0</v>
      </c>
      <c r="Q29" s="84" t="str">
        <f t="shared" si="2"/>
        <v/>
      </c>
      <c r="R29" s="84" t="str">
        <f t="shared" si="3"/>
        <v/>
      </c>
      <c r="S29" s="84" t="str">
        <f t="shared" si="13"/>
        <v/>
      </c>
      <c r="T29" s="84" t="str">
        <f t="shared" si="12"/>
        <v/>
      </c>
      <c r="U29" s="110"/>
      <c r="V29" s="28"/>
      <c r="W29" s="6">
        <f t="shared" si="5"/>
        <v>0</v>
      </c>
      <c r="X29" s="26">
        <f t="shared" si="6"/>
        <v>0</v>
      </c>
      <c r="Y29" s="26"/>
      <c r="Z29" s="21"/>
    </row>
    <row r="30" spans="2:28" ht="20.100000000000001" customHeight="1" x14ac:dyDescent="0.25">
      <c r="B30" s="108"/>
      <c r="C30" s="78">
        <f t="shared" si="7"/>
        <v>40924</v>
      </c>
      <c r="D30" s="79">
        <f t="shared" si="8"/>
        <v>2</v>
      </c>
      <c r="E30" s="117">
        <f t="shared" si="9"/>
        <v>0</v>
      </c>
      <c r="F30" s="80" t="s">
        <v>47</v>
      </c>
      <c r="G30" s="127">
        <f t="shared" si="10"/>
        <v>0</v>
      </c>
      <c r="H30" s="81">
        <v>0.29166666666666669</v>
      </c>
      <c r="I30" s="82">
        <v>0.5</v>
      </c>
      <c r="J30" s="81">
        <v>0.54166666666666663</v>
      </c>
      <c r="K30" s="82">
        <v>0.70833333333333337</v>
      </c>
      <c r="L30" s="83">
        <f>CHOOSE(MATCH(F30,{"-";"Normal";"Feriado";"Folga";"Justificado";"Férias";"Falta"},0),
"",
MOD(K30-J30,1)+MOD(I30-H30,1),
MOD(K30-J30,1)+MOD(I30-H30,1),
MOD(K30-J30,1)+MOD(I30-H30,1),
IF(D30=1,$N$9,IF(D30=6,$N$9,IF(D30=7,$N$7,$N$7))),
MOD(K30-J30,1)+MOD(I30-H30,1),
0,0)</f>
        <v>0.37500000000000006</v>
      </c>
      <c r="M30" s="122"/>
      <c r="N30" s="84" t="str">
        <f t="shared" si="11"/>
        <v/>
      </c>
      <c r="O30" s="84" t="str">
        <f t="shared" si="0"/>
        <v/>
      </c>
      <c r="P30" s="114">
        <f t="shared" si="1"/>
        <v>1</v>
      </c>
      <c r="Q30" s="84" t="str">
        <f t="shared" si="2"/>
        <v/>
      </c>
      <c r="R30" s="84" t="str">
        <f t="shared" si="3"/>
        <v/>
      </c>
      <c r="S30" s="84" t="str">
        <f t="shared" si="13"/>
        <v/>
      </c>
      <c r="T30" s="84" t="str">
        <f t="shared" si="12"/>
        <v/>
      </c>
      <c r="U30" s="110"/>
      <c r="V30" s="28"/>
      <c r="W30" s="6">
        <f t="shared" si="5"/>
        <v>0</v>
      </c>
      <c r="X30" s="26">
        <f t="shared" si="6"/>
        <v>0</v>
      </c>
      <c r="Y30" s="26"/>
    </row>
    <row r="31" spans="2:28" ht="20.100000000000001" customHeight="1" x14ac:dyDescent="0.25">
      <c r="B31" s="108"/>
      <c r="C31" s="78">
        <f t="shared" si="7"/>
        <v>40925</v>
      </c>
      <c r="D31" s="79">
        <f t="shared" si="8"/>
        <v>3</v>
      </c>
      <c r="E31" s="117">
        <f t="shared" si="9"/>
        <v>0</v>
      </c>
      <c r="F31" s="80" t="s">
        <v>47</v>
      </c>
      <c r="G31" s="127">
        <f t="shared" si="10"/>
        <v>0</v>
      </c>
      <c r="H31" s="81">
        <v>0.29166666666666669</v>
      </c>
      <c r="I31" s="82">
        <v>0.5</v>
      </c>
      <c r="J31" s="81">
        <v>0.54166666666666663</v>
      </c>
      <c r="K31" s="82">
        <v>0.70833333333333337</v>
      </c>
      <c r="L31" s="83">
        <f>CHOOSE(MATCH(F31,{"-";"Normal";"Feriado";"Folga";"Justificado";"Férias";"Falta"},0),
"",
MOD(K31-J31,1)+MOD(I31-H31,1),
MOD(K31-J31,1)+MOD(I31-H31,1),
MOD(K31-J31,1)+MOD(I31-H31,1),
IF(D31=1,$N$9,IF(D31=6,$N$9,IF(D31=7,$N$7,$N$7))),
MOD(K31-J31,1)+MOD(I31-H31,1),
0,0)</f>
        <v>0.37500000000000006</v>
      </c>
      <c r="M31" s="122"/>
      <c r="N31" s="84" t="str">
        <f t="shared" si="11"/>
        <v/>
      </c>
      <c r="O31" s="84" t="str">
        <f t="shared" si="0"/>
        <v/>
      </c>
      <c r="P31" s="114">
        <f t="shared" si="1"/>
        <v>1</v>
      </c>
      <c r="Q31" s="84" t="str">
        <f t="shared" si="2"/>
        <v/>
      </c>
      <c r="R31" s="84" t="str">
        <f t="shared" si="3"/>
        <v/>
      </c>
      <c r="S31" s="84" t="str">
        <f t="shared" si="13"/>
        <v/>
      </c>
      <c r="T31" s="84" t="str">
        <f t="shared" si="12"/>
        <v/>
      </c>
      <c r="U31" s="110"/>
      <c r="V31" s="28"/>
      <c r="W31" s="6">
        <f t="shared" si="5"/>
        <v>0</v>
      </c>
      <c r="X31" s="26">
        <f t="shared" si="6"/>
        <v>0</v>
      </c>
      <c r="Y31" s="26"/>
    </row>
    <row r="32" spans="2:28" ht="20.100000000000001" customHeight="1" x14ac:dyDescent="0.25">
      <c r="B32" s="108"/>
      <c r="C32" s="78">
        <f t="shared" si="7"/>
        <v>40926</v>
      </c>
      <c r="D32" s="79">
        <f t="shared" si="8"/>
        <v>4</v>
      </c>
      <c r="E32" s="117">
        <f t="shared" si="9"/>
        <v>0</v>
      </c>
      <c r="F32" s="80" t="s">
        <v>47</v>
      </c>
      <c r="G32" s="127">
        <f t="shared" si="10"/>
        <v>0</v>
      </c>
      <c r="H32" s="81">
        <v>0.29166666666666669</v>
      </c>
      <c r="I32" s="82">
        <v>0.5</v>
      </c>
      <c r="J32" s="81">
        <v>0.54166666666666663</v>
      </c>
      <c r="K32" s="82">
        <v>0.70833333333333337</v>
      </c>
      <c r="L32" s="83">
        <f>CHOOSE(MATCH(F32,{"-";"Normal";"Feriado";"Folga";"Justificado";"Férias";"Falta"},0),
"",
MOD(K32-J32,1)+MOD(I32-H32,1),
MOD(K32-J32,1)+MOD(I32-H32,1),
MOD(K32-J32,1)+MOD(I32-H32,1),
IF(D32=1,$N$9,IF(D32=6,$N$9,IF(D32=7,$N$7,$N$7))),
MOD(K32-J32,1)+MOD(I32-H32,1),
0,0)</f>
        <v>0.37500000000000006</v>
      </c>
      <c r="M32" s="122"/>
      <c r="N32" s="84" t="str">
        <f t="shared" si="11"/>
        <v/>
      </c>
      <c r="O32" s="84" t="str">
        <f t="shared" si="0"/>
        <v/>
      </c>
      <c r="P32" s="114">
        <f t="shared" si="1"/>
        <v>1</v>
      </c>
      <c r="Q32" s="84" t="str">
        <f t="shared" si="2"/>
        <v/>
      </c>
      <c r="R32" s="84" t="str">
        <f t="shared" si="3"/>
        <v/>
      </c>
      <c r="S32" s="84" t="str">
        <f t="shared" si="13"/>
        <v/>
      </c>
      <c r="T32" s="84" t="str">
        <f t="shared" si="12"/>
        <v/>
      </c>
      <c r="U32" s="110"/>
      <c r="V32" s="28"/>
      <c r="W32" s="6">
        <f t="shared" si="5"/>
        <v>0</v>
      </c>
      <c r="X32" s="26">
        <f t="shared" si="6"/>
        <v>0</v>
      </c>
      <c r="Y32" s="26"/>
    </row>
    <row r="33" spans="2:25" ht="20.100000000000001" customHeight="1" x14ac:dyDescent="0.25">
      <c r="B33" s="108"/>
      <c r="C33" s="78">
        <f t="shared" si="7"/>
        <v>40927</v>
      </c>
      <c r="D33" s="79">
        <f t="shared" si="8"/>
        <v>5</v>
      </c>
      <c r="E33" s="117">
        <f t="shared" si="9"/>
        <v>0</v>
      </c>
      <c r="F33" s="80" t="s">
        <v>47</v>
      </c>
      <c r="G33" s="127">
        <f t="shared" si="10"/>
        <v>0</v>
      </c>
      <c r="H33" s="81">
        <v>0.29166666666666669</v>
      </c>
      <c r="I33" s="82">
        <v>0.5</v>
      </c>
      <c r="J33" s="81">
        <v>0.54166666666666663</v>
      </c>
      <c r="K33" s="82">
        <v>0.70833333333333337</v>
      </c>
      <c r="L33" s="83">
        <f>CHOOSE(MATCH(F33,{"-";"Normal";"Feriado";"Folga";"Justificado";"Férias";"Falta"},0),
"",
MOD(K33-J33,1)+MOD(I33-H33,1),
MOD(K33-J33,1)+MOD(I33-H33,1),
MOD(K33-J33,1)+MOD(I33-H33,1),
IF(D33=1,$N$9,IF(D33=6,$N$9,IF(D33=7,$N$7,$N$7))),
MOD(K33-J33,1)+MOD(I33-H33,1),
0,0)</f>
        <v>0.37500000000000006</v>
      </c>
      <c r="M33" s="122"/>
      <c r="N33" s="84" t="str">
        <f t="shared" si="11"/>
        <v/>
      </c>
      <c r="O33" s="84" t="str">
        <f t="shared" si="0"/>
        <v/>
      </c>
      <c r="P33" s="114">
        <f t="shared" si="1"/>
        <v>1</v>
      </c>
      <c r="Q33" s="84" t="str">
        <f t="shared" si="2"/>
        <v/>
      </c>
      <c r="R33" s="84" t="str">
        <f t="shared" si="3"/>
        <v/>
      </c>
      <c r="S33" s="84" t="str">
        <f t="shared" si="13"/>
        <v/>
      </c>
      <c r="T33" s="84" t="str">
        <f t="shared" si="12"/>
        <v/>
      </c>
      <c r="U33" s="110"/>
      <c r="V33" s="28"/>
      <c r="W33" s="6">
        <f t="shared" si="5"/>
        <v>0</v>
      </c>
      <c r="X33" s="26">
        <f t="shared" si="6"/>
        <v>0</v>
      </c>
      <c r="Y33" s="26"/>
    </row>
    <row r="34" spans="2:25" ht="20.100000000000001" customHeight="1" x14ac:dyDescent="0.25">
      <c r="B34" s="108"/>
      <c r="C34" s="78">
        <f t="shared" si="7"/>
        <v>40928</v>
      </c>
      <c r="D34" s="79">
        <f t="shared" si="8"/>
        <v>6</v>
      </c>
      <c r="E34" s="117">
        <f t="shared" si="9"/>
        <v>0</v>
      </c>
      <c r="F34" s="80" t="s">
        <v>47</v>
      </c>
      <c r="G34" s="127">
        <f t="shared" si="10"/>
        <v>0</v>
      </c>
      <c r="H34" s="81">
        <v>0.29166666666666669</v>
      </c>
      <c r="I34" s="82">
        <v>0.5</v>
      </c>
      <c r="J34" s="81">
        <v>0.54166666666666663</v>
      </c>
      <c r="K34" s="82">
        <v>0.66666666666666663</v>
      </c>
      <c r="L34" s="83">
        <f>CHOOSE(MATCH(F34,{"-";"Normal";"Feriado";"Folga";"Justificado";"Férias";"Falta"},0),
"",
MOD(K34-J34,1)+MOD(I34-H34,1),
MOD(K34-J34,1)+MOD(I34-H34,1),
MOD(K34-J34,1)+MOD(I34-H34,1),
IF(D34=1,$N$9,IF(D34=6,$N$9,IF(D34=7,$N$7,$N$7))),
MOD(K34-J34,1)+MOD(I34-H34,1),
0,0)</f>
        <v>0.33333333333333331</v>
      </c>
      <c r="M34" s="122"/>
      <c r="N34" s="84" t="str">
        <f t="shared" si="11"/>
        <v/>
      </c>
      <c r="O34" s="84" t="str">
        <f t="shared" si="0"/>
        <v/>
      </c>
      <c r="P34" s="114">
        <f t="shared" si="1"/>
        <v>1</v>
      </c>
      <c r="Q34" s="84" t="str">
        <f t="shared" si="2"/>
        <v/>
      </c>
      <c r="R34" s="84" t="str">
        <f t="shared" si="3"/>
        <v/>
      </c>
      <c r="S34" s="84" t="str">
        <f t="shared" si="13"/>
        <v/>
      </c>
      <c r="T34" s="84" t="str">
        <f t="shared" si="12"/>
        <v/>
      </c>
      <c r="U34" s="110"/>
      <c r="V34" s="28"/>
      <c r="W34" s="6">
        <f t="shared" si="5"/>
        <v>0</v>
      </c>
      <c r="X34" s="26">
        <f t="shared" si="6"/>
        <v>0</v>
      </c>
      <c r="Y34" s="26"/>
    </row>
    <row r="35" spans="2:25" ht="20.100000000000001" customHeight="1" x14ac:dyDescent="0.25">
      <c r="B35" s="108"/>
      <c r="C35" s="78">
        <f t="shared" si="7"/>
        <v>40929</v>
      </c>
      <c r="D35" s="79">
        <f t="shared" si="8"/>
        <v>7</v>
      </c>
      <c r="E35" s="117">
        <f t="shared" si="9"/>
        <v>0</v>
      </c>
      <c r="F35" s="80" t="s">
        <v>47</v>
      </c>
      <c r="G35" s="127">
        <f t="shared" si="10"/>
        <v>0</v>
      </c>
      <c r="H35" s="81">
        <v>0.29166666666666669</v>
      </c>
      <c r="I35" s="82">
        <v>0.41666666666666669</v>
      </c>
      <c r="J35" s="81">
        <v>0.54166666666666663</v>
      </c>
      <c r="K35" s="82">
        <v>0.625</v>
      </c>
      <c r="L35" s="83">
        <f>CHOOSE(MATCH(F35,{"-";"Normal";"Feriado";"Folga";"Justificado";"Férias";"Falta"},0),
"",
MOD(K35-J35,1)+MOD(I35-H35,1),
MOD(K35-J35,1)+MOD(I35-H35,1),
MOD(K35-J35,1)+MOD(I35-H35,1),
IF(D35=1,$N$9,IF(D35=6,$N$9,IF(D35=7,$N$7,$N$7))),
MOD(K35-J35,1)+MOD(I35-H35,1),
0,0)</f>
        <v>0.20833333333333337</v>
      </c>
      <c r="M35" s="122"/>
      <c r="N35" s="84">
        <f t="shared" si="11"/>
        <v>0.20833333333333337</v>
      </c>
      <c r="O35" s="84" t="str">
        <f t="shared" si="0"/>
        <v/>
      </c>
      <c r="P35" s="114">
        <f t="shared" si="1"/>
        <v>1</v>
      </c>
      <c r="Q35" s="84" t="str">
        <f t="shared" si="2"/>
        <v/>
      </c>
      <c r="R35" s="84">
        <f t="shared" si="3"/>
        <v>0.12500000000000006</v>
      </c>
      <c r="S35" s="84" t="str">
        <f t="shared" si="13"/>
        <v/>
      </c>
      <c r="T35" s="84" t="str">
        <f t="shared" si="12"/>
        <v/>
      </c>
      <c r="U35" s="110"/>
      <c r="V35" s="28"/>
      <c r="W35" s="6">
        <f t="shared" si="5"/>
        <v>0</v>
      </c>
      <c r="X35" s="26">
        <f t="shared" si="6"/>
        <v>0</v>
      </c>
      <c r="Y35" s="26"/>
    </row>
    <row r="36" spans="2:25" ht="20.100000000000001" customHeight="1" x14ac:dyDescent="0.25">
      <c r="B36" s="108"/>
      <c r="C36" s="78">
        <f t="shared" si="7"/>
        <v>40930</v>
      </c>
      <c r="D36" s="79">
        <f t="shared" si="8"/>
        <v>1</v>
      </c>
      <c r="E36" s="117">
        <f t="shared" si="9"/>
        <v>1</v>
      </c>
      <c r="F36" s="80" t="s">
        <v>51</v>
      </c>
      <c r="G36" s="127">
        <f t="shared" si="10"/>
        <v>0</v>
      </c>
      <c r="H36" s="81">
        <v>0.36458333333333331</v>
      </c>
      <c r="I36" s="82">
        <v>0.50694444444444442</v>
      </c>
      <c r="J36" s="81"/>
      <c r="K36" s="82"/>
      <c r="L36" s="83">
        <f>CHOOSE(MATCH(F36,{"-";"Normal";"Feriado";"Folga";"Justificado";"Férias";"Falta"},0),
"",
MOD(K36-J36,1)+MOD(I36-H36,1),
MOD(K36-J36,1)+MOD(I36-H36,1),
MOD(K36-J36,1)+MOD(I36-H36,1),
IF(D36=1,$N$9,IF(D36=6,$N$9,IF(D36=7,$N$7,$N$7))),
MOD(K36-J36,1)+MOD(I36-H36,1),
0,0)</f>
        <v>0.1423611111111111</v>
      </c>
      <c r="M36" s="122"/>
      <c r="N36" s="84">
        <f t="shared" si="11"/>
        <v>0.1423611111111111</v>
      </c>
      <c r="O36" s="84" t="str">
        <f t="shared" si="0"/>
        <v/>
      </c>
      <c r="P36" s="114">
        <f t="shared" si="1"/>
        <v>1</v>
      </c>
      <c r="Q36" s="84" t="str">
        <f t="shared" si="2"/>
        <v/>
      </c>
      <c r="R36" s="84" t="str">
        <f t="shared" si="3"/>
        <v/>
      </c>
      <c r="S36" s="84">
        <f t="shared" si="13"/>
        <v>0.1423611111111111</v>
      </c>
      <c r="T36" s="84" t="str">
        <f t="shared" si="12"/>
        <v/>
      </c>
      <c r="U36" s="110"/>
      <c r="V36" s="28"/>
      <c r="W36" s="6">
        <f t="shared" si="5"/>
        <v>0</v>
      </c>
      <c r="X36" s="26">
        <f t="shared" si="6"/>
        <v>0</v>
      </c>
      <c r="Y36" s="26"/>
    </row>
    <row r="37" spans="2:25" ht="20.100000000000001" customHeight="1" x14ac:dyDescent="0.25">
      <c r="B37" s="108"/>
      <c r="C37" s="78">
        <f t="shared" si="7"/>
        <v>40931</v>
      </c>
      <c r="D37" s="79">
        <f t="shared" si="8"/>
        <v>2</v>
      </c>
      <c r="E37" s="117">
        <f t="shared" si="9"/>
        <v>0</v>
      </c>
      <c r="F37" s="80" t="s">
        <v>47</v>
      </c>
      <c r="G37" s="127">
        <f t="shared" si="10"/>
        <v>0</v>
      </c>
      <c r="H37" s="81">
        <v>0.30208333333333331</v>
      </c>
      <c r="I37" s="82">
        <v>0.5</v>
      </c>
      <c r="J37" s="81">
        <v>0.54305555555555551</v>
      </c>
      <c r="K37" s="82">
        <v>0.76736111111111116</v>
      </c>
      <c r="L37" s="83">
        <f>CHOOSE(MATCH(F37,{"-";"Normal";"Feriado";"Folga";"Justificado";"Férias";"Falta"},0),
"",
MOD(K37-J37,1)+MOD(I37-H37,1),
MOD(K37-J37,1)+MOD(I37-H37,1),
MOD(K37-J37,1)+MOD(I37-H37,1),
IF(D37=1,$N$9,IF(D37=6,$N$9,IF(D37=7,$N$7,$N$7))),
MOD(K37-J37,1)+MOD(I37-H37,1),
0,0)</f>
        <v>0.42222222222222233</v>
      </c>
      <c r="M37" s="122"/>
      <c r="N37" s="84">
        <f t="shared" si="11"/>
        <v>4.7222222222222332E-2</v>
      </c>
      <c r="O37" s="84" t="str">
        <f t="shared" si="0"/>
        <v/>
      </c>
      <c r="P37" s="114">
        <f t="shared" si="1"/>
        <v>1</v>
      </c>
      <c r="Q37" s="84">
        <f t="shared" si="2"/>
        <v>4.7222222222222332E-2</v>
      </c>
      <c r="R37" s="84" t="str">
        <f t="shared" si="3"/>
        <v/>
      </c>
      <c r="S37" s="84" t="str">
        <f t="shared" si="13"/>
        <v/>
      </c>
      <c r="T37" s="84" t="str">
        <f t="shared" si="12"/>
        <v/>
      </c>
      <c r="U37" s="110"/>
      <c r="V37" s="28"/>
      <c r="W37" s="6">
        <f t="shared" si="5"/>
        <v>0</v>
      </c>
      <c r="X37" s="26">
        <f t="shared" si="6"/>
        <v>0</v>
      </c>
      <c r="Y37" s="26"/>
    </row>
    <row r="38" spans="2:25" ht="20.100000000000001" customHeight="1" x14ac:dyDescent="0.25">
      <c r="B38" s="108"/>
      <c r="C38" s="78">
        <f t="shared" si="7"/>
        <v>40932</v>
      </c>
      <c r="D38" s="79">
        <f t="shared" si="8"/>
        <v>3</v>
      </c>
      <c r="E38" s="117">
        <f t="shared" si="9"/>
        <v>0</v>
      </c>
      <c r="F38" s="80" t="s">
        <v>47</v>
      </c>
      <c r="G38" s="127">
        <f t="shared" si="10"/>
        <v>0</v>
      </c>
      <c r="H38" s="81">
        <v>0.29166666666666669</v>
      </c>
      <c r="I38" s="82">
        <v>0.5</v>
      </c>
      <c r="J38" s="81">
        <v>0.54166666666666663</v>
      </c>
      <c r="K38" s="82">
        <v>0.70833333333333337</v>
      </c>
      <c r="L38" s="83">
        <f>CHOOSE(MATCH(F38,{"-";"Normal";"Feriado";"Folga";"Justificado";"Férias";"Falta"},0),
"",
MOD(K38-J38,1)+MOD(I38-H38,1),
MOD(K38-J38,1)+MOD(I38-H38,1),
MOD(K38-J38,1)+MOD(I38-H38,1),
IF(D38=1,$N$9,IF(D38=6,$N$9,IF(D38=7,$N$7,$N$7))),
MOD(K38-J38,1)+MOD(I38-H38,1),
0,0)</f>
        <v>0.37500000000000006</v>
      </c>
      <c r="M38" s="122"/>
      <c r="N38" s="84" t="str">
        <f t="shared" si="11"/>
        <v/>
      </c>
      <c r="O38" s="84" t="str">
        <f t="shared" si="0"/>
        <v/>
      </c>
      <c r="P38" s="114">
        <f t="shared" si="1"/>
        <v>1</v>
      </c>
      <c r="Q38" s="84" t="str">
        <f t="shared" si="2"/>
        <v/>
      </c>
      <c r="R38" s="84" t="str">
        <f t="shared" si="3"/>
        <v/>
      </c>
      <c r="S38" s="84" t="str">
        <f t="shared" si="13"/>
        <v/>
      </c>
      <c r="T38" s="84" t="str">
        <f t="shared" si="12"/>
        <v/>
      </c>
      <c r="U38" s="110"/>
      <c r="V38" s="28"/>
      <c r="W38" s="6">
        <f t="shared" si="5"/>
        <v>0</v>
      </c>
      <c r="X38" s="26">
        <f t="shared" si="6"/>
        <v>0</v>
      </c>
      <c r="Y38" s="26"/>
    </row>
    <row r="39" spans="2:25" ht="20.100000000000001" customHeight="1" x14ac:dyDescent="0.25">
      <c r="B39" s="108"/>
      <c r="C39" s="78">
        <f t="shared" si="7"/>
        <v>40933</v>
      </c>
      <c r="D39" s="79">
        <f t="shared" si="8"/>
        <v>4</v>
      </c>
      <c r="E39" s="117">
        <f t="shared" si="9"/>
        <v>0</v>
      </c>
      <c r="F39" s="80" t="s">
        <v>47</v>
      </c>
      <c r="G39" s="127">
        <f t="shared" si="10"/>
        <v>0</v>
      </c>
      <c r="H39" s="81">
        <v>0.2986111111111111</v>
      </c>
      <c r="I39" s="82">
        <v>0.5</v>
      </c>
      <c r="J39" s="81">
        <v>0.54166666666666663</v>
      </c>
      <c r="K39" s="82">
        <v>0.95833333333333337</v>
      </c>
      <c r="L39" s="83">
        <f>CHOOSE(MATCH(F39,{"-";"Normal";"Feriado";"Folga";"Justificado";"Férias";"Falta"},0),
"",
MOD(K39-J39,1)+MOD(I39-H39,1),
MOD(K39-J39,1)+MOD(I39-H39,1),
MOD(K39-J39,1)+MOD(I39-H39,1),
IF(D39=1,$N$9,IF(D39=6,$N$9,IF(D39=7,$N$7,$N$7))),
MOD(K39-J39,1)+MOD(I39-H39,1),
0,0)</f>
        <v>0.61805555555555558</v>
      </c>
      <c r="M39" s="122"/>
      <c r="N39" s="84">
        <f t="shared" si="11"/>
        <v>0.24305555555555558</v>
      </c>
      <c r="O39" s="84" t="str">
        <f t="shared" si="0"/>
        <v/>
      </c>
      <c r="P39" s="114">
        <f t="shared" si="1"/>
        <v>1</v>
      </c>
      <c r="Q39" s="84">
        <f t="shared" si="2"/>
        <v>8.3333333333333315E-2</v>
      </c>
      <c r="R39" s="84">
        <f t="shared" si="3"/>
        <v>0.15972222222222227</v>
      </c>
      <c r="S39" s="84" t="str">
        <f t="shared" si="13"/>
        <v/>
      </c>
      <c r="T39" s="84">
        <f t="shared" si="12"/>
        <v>4.1666666666666741E-2</v>
      </c>
      <c r="U39" s="110"/>
      <c r="V39" s="28"/>
      <c r="W39" s="6">
        <f t="shared" si="5"/>
        <v>0</v>
      </c>
      <c r="X39" s="26">
        <f>IF(OR(J39&gt;=AA$27,J39&lt;=AB$27),
IF(K39&gt;AB$27,MOD(AB$27-J39,1),MOD(K39-J39,1)),
IF(OR(K39&gt;=AA$27,K39&lt;=AB$27),MOD(K39-AA$27,1),
IF(AND(J39&lt;AA$27,J39&gt;AB$27),0,MOD(#REF!-AA$27,1))))</f>
        <v>4.1666666666666741E-2</v>
      </c>
      <c r="Y39" s="26"/>
    </row>
    <row r="40" spans="2:25" ht="20.100000000000001" customHeight="1" x14ac:dyDescent="0.25">
      <c r="B40" s="108"/>
      <c r="C40" s="78">
        <f t="shared" si="7"/>
        <v>40934</v>
      </c>
      <c r="D40" s="79">
        <f t="shared" si="8"/>
        <v>5</v>
      </c>
      <c r="E40" s="117">
        <f t="shared" si="9"/>
        <v>0</v>
      </c>
      <c r="F40" s="80" t="s">
        <v>47</v>
      </c>
      <c r="G40" s="127">
        <f t="shared" si="10"/>
        <v>0</v>
      </c>
      <c r="H40" s="81">
        <v>0.29166666666666669</v>
      </c>
      <c r="I40" s="82">
        <v>0.5</v>
      </c>
      <c r="J40" s="81">
        <v>0.54166666666666663</v>
      </c>
      <c r="K40" s="82">
        <v>0.70833333333333337</v>
      </c>
      <c r="L40" s="83">
        <f>CHOOSE(MATCH(F40,{"-";"Normal";"Feriado";"Folga";"Justificado";"Férias";"Falta"},0),
"",
MOD(K40-J40,1)+MOD(I40-H40,1),
MOD(K40-J40,1)+MOD(I40-H40,1),
MOD(K40-J40,1)+MOD(I40-H40,1),
IF(D40=1,$N$9,IF(D40=6,$N$9,IF(D40=7,$N$7,$N$7))),
MOD(K40-J40,1)+MOD(I40-H40,1),
0,0)</f>
        <v>0.37500000000000006</v>
      </c>
      <c r="M40" s="122"/>
      <c r="N40" s="84" t="str">
        <f t="shared" si="11"/>
        <v/>
      </c>
      <c r="O40" s="84" t="str">
        <f t="shared" si="0"/>
        <v/>
      </c>
      <c r="P40" s="114">
        <f t="shared" si="1"/>
        <v>1</v>
      </c>
      <c r="Q40" s="84" t="str">
        <f t="shared" si="2"/>
        <v/>
      </c>
      <c r="R40" s="84" t="str">
        <f t="shared" si="3"/>
        <v/>
      </c>
      <c r="S40" s="84" t="str">
        <f t="shared" si="13"/>
        <v/>
      </c>
      <c r="T40" s="84" t="str">
        <f t="shared" si="12"/>
        <v/>
      </c>
      <c r="U40" s="110"/>
      <c r="V40" s="28"/>
      <c r="W40" s="6">
        <f t="shared" si="5"/>
        <v>0</v>
      </c>
      <c r="X40" s="26">
        <f>IF(OR(J40&gt;=AA$27,J40&lt;=AB$27),
IF(K40&gt;AB$27,MOD(AB$27-J40,1),MOD(K40-J40,1)),
IF(OR(K40&gt;=AA$27,K40&lt;=AB$27),MOD(K40-AA$27,1),
IF(AND(J40&lt;AA$27,J40&gt;AB$27),0,MOD(#REF!-AA$27,1))))</f>
        <v>0</v>
      </c>
      <c r="Y40" s="26"/>
    </row>
    <row r="41" spans="2:25" ht="20.100000000000001" customHeight="1" x14ac:dyDescent="0.25">
      <c r="B41" s="108"/>
      <c r="C41" s="78">
        <f t="shared" si="7"/>
        <v>40935</v>
      </c>
      <c r="D41" s="79">
        <f t="shared" si="8"/>
        <v>6</v>
      </c>
      <c r="E41" s="117">
        <f t="shared" si="9"/>
        <v>0</v>
      </c>
      <c r="F41" s="80" t="s">
        <v>47</v>
      </c>
      <c r="G41" s="127">
        <f t="shared" si="10"/>
        <v>0</v>
      </c>
      <c r="H41" s="81">
        <v>0.29166666666666669</v>
      </c>
      <c r="I41" s="82">
        <v>0.5</v>
      </c>
      <c r="J41" s="81">
        <v>0.54166666666666663</v>
      </c>
      <c r="K41" s="82">
        <v>0.66666666666666663</v>
      </c>
      <c r="L41" s="83">
        <f>CHOOSE(MATCH(F41,{"-";"Normal";"Feriado";"Folga";"Justificado";"Férias";"Falta"},0),
"",
MOD(K41-J41,1)+MOD(I41-H41,1),
MOD(K41-J41,1)+MOD(I41-H41,1),
MOD(K41-J41,1)+MOD(I41-H41,1),
IF(D41=1,$N$9,IF(D41=6,$N$9,IF(D41=7,$N$7,$N$7))),
MOD(K41-J41,1)+MOD(I41-H41,1),
0,0)</f>
        <v>0.33333333333333331</v>
      </c>
      <c r="M41" s="122"/>
      <c r="N41" s="84" t="str">
        <f t="shared" si="11"/>
        <v/>
      </c>
      <c r="O41" s="84" t="str">
        <f t="shared" si="0"/>
        <v/>
      </c>
      <c r="P41" s="114">
        <f t="shared" si="1"/>
        <v>1</v>
      </c>
      <c r="Q41" s="84" t="str">
        <f t="shared" si="2"/>
        <v/>
      </c>
      <c r="R41" s="84" t="str">
        <f t="shared" si="3"/>
        <v/>
      </c>
      <c r="S41" s="84" t="str">
        <f t="shared" si="13"/>
        <v/>
      </c>
      <c r="T41" s="84" t="str">
        <f t="shared" si="12"/>
        <v/>
      </c>
      <c r="U41" s="110"/>
      <c r="V41" s="28"/>
      <c r="W41" s="6">
        <f>IF(OR(H41&gt;=AA$27,H41&lt;=AB$27),
IF(I41&gt;AB$27,MOD(AB$27-H41,1),MOD(I41-H41,1)),
IF(OR(I41&gt;=AA$27,I41&lt;=AB$27),MOD(I41-AA$27,1),
IF(AND(H41&lt;AA$27,H41&gt;AB$27),0,MOD(AB$27-AA$27,1))))</f>
        <v>0</v>
      </c>
      <c r="X41" s="26">
        <f>IF(OR(J41&gt;=AA$27,J41&lt;=AB$27),
IF(K41&gt;AB$27,MOD(AB$27-J41,1),MOD(K41-J41,1)),
IF(OR(K41&gt;=AA$27,K41&lt;=AB$27),MOD(K41-AA$27,1),
IF(AND(J41&lt;AA$27,J41&gt;AB$27),0,MOD(#REF!-AA$27,1))))</f>
        <v>0</v>
      </c>
      <c r="Y41" s="26"/>
    </row>
    <row r="42" spans="2:25" ht="17.25" customHeight="1" x14ac:dyDescent="0.25">
      <c r="B42" s="108"/>
      <c r="C42" s="78">
        <f t="shared" si="7"/>
        <v>40936</v>
      </c>
      <c r="D42" s="79">
        <f t="shared" si="8"/>
        <v>7</v>
      </c>
      <c r="E42" s="117">
        <f t="shared" si="9"/>
        <v>0</v>
      </c>
      <c r="F42" s="80" t="s">
        <v>51</v>
      </c>
      <c r="G42" s="127">
        <f t="shared" si="10"/>
        <v>0</v>
      </c>
      <c r="H42" s="81"/>
      <c r="I42" s="82"/>
      <c r="J42" s="81"/>
      <c r="K42" s="82"/>
      <c r="L42" s="83">
        <f>CHOOSE(MATCH(F42,{"-";"Normal";"Feriado";"Folga";"Justificado";"Férias";"Falta"},0),
"",
MOD(K42-J42,1)+MOD(I42-H42,1),
MOD(K42-J42,1)+MOD(I42-H42,1),
MOD(K42-J42,1)+MOD(I42-H42,1),
IF(D42=1,$N$9,IF(D42=6,$N$9,IF(D42=7,$N$7,$N$7))),
MOD(K42-J42,1)+MOD(I42-H42,1),
0,0)</f>
        <v>0</v>
      </c>
      <c r="M42" s="122"/>
      <c r="N42" s="84" t="str">
        <f t="shared" si="11"/>
        <v/>
      </c>
      <c r="O42" s="84" t="str">
        <f t="shared" si="0"/>
        <v/>
      </c>
      <c r="P42" s="114" t="b">
        <f t="shared" si="1"/>
        <v>0</v>
      </c>
      <c r="Q42" s="84" t="str">
        <f t="shared" si="2"/>
        <v/>
      </c>
      <c r="R42" s="84" t="str">
        <f t="shared" si="3"/>
        <v/>
      </c>
      <c r="S42" s="84" t="str">
        <f t="shared" si="13"/>
        <v/>
      </c>
      <c r="T42" s="84" t="str">
        <f t="shared" si="12"/>
        <v/>
      </c>
      <c r="U42" s="110"/>
      <c r="V42" s="28"/>
      <c r="W42" s="6">
        <f t="shared" si="5"/>
        <v>0</v>
      </c>
      <c r="X42" s="26">
        <f>IF(OR(J42&gt;=AA$27,J42&lt;=AB$27),
IF(K42&gt;AB$27,MOD(AB$27-J42,1),MOD(K42-J42,1)),
IF(OR(K42&gt;=AA$27,K42&lt;=AB$27),MOD(K42-AA$27,1),
IF(AND(J42&lt;AA$27,J42&gt;AB$27),0,MOD(#REF!-AA$27,1))))</f>
        <v>0</v>
      </c>
      <c r="Y42" s="26"/>
    </row>
    <row r="43" spans="2:25" ht="18" customHeight="1" x14ac:dyDescent="0.25">
      <c r="B43" s="108"/>
      <c r="C43" s="78">
        <f t="shared" si="7"/>
        <v>40937</v>
      </c>
      <c r="D43" s="79">
        <f t="shared" si="8"/>
        <v>1</v>
      </c>
      <c r="E43" s="117">
        <f t="shared" si="9"/>
        <v>1</v>
      </c>
      <c r="F43" s="80" t="s">
        <v>51</v>
      </c>
      <c r="G43" s="127">
        <f t="shared" si="10"/>
        <v>0</v>
      </c>
      <c r="H43" s="81"/>
      <c r="I43" s="82"/>
      <c r="J43" s="81"/>
      <c r="K43" s="82"/>
      <c r="L43" s="83">
        <f>CHOOSE(MATCH(F43,{"-";"Normal";"Feriado";"Folga";"Justificado";"Férias";"Falta"},0),
"",
MOD(K43-J43,1)+MOD(I43-H43,1),
MOD(K43-J43,1)+MOD(I43-H43,1),
MOD(K43-J43,1)+MOD(I43-H43,1),
IF(D43=1,$N$9,IF(D43=6,$N$9,IF(D43=7,$N$7,$N$7))),
MOD(K43-J43,1)+MOD(I43-H43,1),
0,0)</f>
        <v>0</v>
      </c>
      <c r="M43" s="122"/>
      <c r="N43" s="84" t="str">
        <f t="shared" si="11"/>
        <v/>
      </c>
      <c r="O43" s="84" t="str">
        <f t="shared" si="0"/>
        <v/>
      </c>
      <c r="P43" s="114" t="b">
        <f t="shared" si="1"/>
        <v>0</v>
      </c>
      <c r="Q43" s="84" t="str">
        <f t="shared" si="2"/>
        <v/>
      </c>
      <c r="R43" s="84" t="str">
        <f t="shared" si="3"/>
        <v/>
      </c>
      <c r="S43" s="84" t="str">
        <f t="shared" si="13"/>
        <v/>
      </c>
      <c r="T43" s="84" t="str">
        <f t="shared" si="12"/>
        <v/>
      </c>
      <c r="U43" s="110"/>
      <c r="V43" s="28"/>
      <c r="W43" s="6">
        <f t="shared" si="5"/>
        <v>0</v>
      </c>
      <c r="X43" s="26">
        <f>IF(OR(J43&gt;=AA$27,J43&lt;=AB$27),
IF(K43&gt;AB$27,MOD(AB$27-J43,1),MOD(K43-J43,1)),
IF(OR(K43&gt;=AA$27,K43&lt;=AB$27),MOD(K43-AA$27,1),
IF(AND(J43&lt;AA$27,J43&gt;AB$27),0,MOD(#REF!-AA$27,1))))</f>
        <v>0</v>
      </c>
      <c r="Y43" s="26"/>
    </row>
    <row r="44" spans="2:25" ht="16.5" customHeight="1" x14ac:dyDescent="0.25">
      <c r="B44" s="108"/>
      <c r="C44" s="78">
        <f t="shared" si="7"/>
        <v>40938</v>
      </c>
      <c r="D44" s="79">
        <f t="shared" si="8"/>
        <v>2</v>
      </c>
      <c r="E44" s="117">
        <f t="shared" si="9"/>
        <v>0</v>
      </c>
      <c r="F44" s="80" t="s">
        <v>47</v>
      </c>
      <c r="G44" s="127">
        <f t="shared" si="10"/>
        <v>0</v>
      </c>
      <c r="H44" s="81">
        <v>0.29166666666666669</v>
      </c>
      <c r="I44" s="82">
        <v>0.5</v>
      </c>
      <c r="J44" s="81">
        <v>0.54166666666666663</v>
      </c>
      <c r="K44" s="82">
        <v>0.70833333333333337</v>
      </c>
      <c r="L44" s="83">
        <f>CHOOSE(MATCH(F44,{"-";"Normal";"Feriado";"Folga";"Justificado";"Férias";"Falta"},0),
"",
MOD(K44-J44,1)+MOD(I44-H44,1),
MOD(K44-J44,1)+MOD(I44-H44,1),
MOD(K44-J44,1)+MOD(I44-H44,1),
IF(D44=1,$N$9,IF(D44=6,$N$9,IF(D44=7,$N$7,$N$7))),
MOD(K44-J44,1)+MOD(I44-H44,1),
0,0)</f>
        <v>0.37500000000000006</v>
      </c>
      <c r="M44" s="122"/>
      <c r="N44" s="84" t="str">
        <f t="shared" si="11"/>
        <v/>
      </c>
      <c r="O44" s="84" t="str">
        <f t="shared" si="0"/>
        <v/>
      </c>
      <c r="P44" s="114">
        <f t="shared" si="1"/>
        <v>1</v>
      </c>
      <c r="Q44" s="84" t="str">
        <f t="shared" si="2"/>
        <v/>
      </c>
      <c r="R44" s="84" t="str">
        <f t="shared" si="3"/>
        <v/>
      </c>
      <c r="S44" s="84" t="str">
        <f t="shared" si="13"/>
        <v/>
      </c>
      <c r="T44" s="84" t="str">
        <f t="shared" si="12"/>
        <v/>
      </c>
      <c r="U44" s="110"/>
      <c r="V44" s="28"/>
      <c r="W44" s="6">
        <f t="shared" si="5"/>
        <v>0</v>
      </c>
      <c r="X44" s="26">
        <f>IF(OR(J44&gt;=AA$27,J44&lt;=AB$27),
IF(K44&gt;AB$27,MOD(AB$27-J44,1),MOD(K44-J44,1)),
IF(OR(K44&gt;=AA$27,K44&lt;=AB$27),MOD(K44-AA$27,1),
IF(AND(J44&lt;AA$27,J44&gt;AB$27),0,MOD(AB56-AA$27,1))))</f>
        <v>0</v>
      </c>
      <c r="Y44" s="26"/>
    </row>
    <row r="45" spans="2:25" ht="17.25" customHeight="1" x14ac:dyDescent="0.25">
      <c r="B45" s="108"/>
      <c r="C45" s="78">
        <f t="shared" si="7"/>
        <v>40939</v>
      </c>
      <c r="D45" s="79">
        <f t="shared" si="8"/>
        <v>3</v>
      </c>
      <c r="E45" s="117">
        <f t="shared" si="9"/>
        <v>0</v>
      </c>
      <c r="F45" s="80" t="s">
        <v>47</v>
      </c>
      <c r="G45" s="127">
        <f t="shared" si="10"/>
        <v>0</v>
      </c>
      <c r="H45" s="81">
        <v>0.29166666666666669</v>
      </c>
      <c r="I45" s="82">
        <v>0.5</v>
      </c>
      <c r="J45" s="81">
        <v>0.54166666666666663</v>
      </c>
      <c r="K45" s="82">
        <v>0.70833333333333337</v>
      </c>
      <c r="L45" s="83">
        <f>CHOOSE(MATCH(F45,{"-";"Normal";"Feriado";"Folga";"Justificado";"Férias";"Falta"},0),
"",
MOD(K45-J45,1)+MOD(I45-H45,1),
MOD(K45-J45,1)+MOD(I45-H45,1),
MOD(K45-J45,1)+MOD(I45-H45,1),
IF(D45=1,$N$9,IF(D45=6,$N$9,IF(D45=7,$N$7,$N$7))),
MOD(K45-J45,1)+MOD(I45-H45,1),
0,0)</f>
        <v>0.37500000000000006</v>
      </c>
      <c r="M45" s="122"/>
      <c r="N45" s="84" t="str">
        <f>IF(MOD(K45-J45,1)+MOD(I45-H45,1)&gt;0,
IF(OR(F45="Feriado",F45="Folga",F45="Férias"),L45,
IF(OR(F45="Justificado",F44="-"),"",
IF(D45=1,IF(L45&gt;N$9,L45-N$9,""),
IF(D45=6,IF(L45&gt;N$9,L45-N$9,""),
IF(D45=7,IF(L45&gt;I$9,L45-I$9,""),
IF(L45&gt;N$7,L45-N$7,"")))))),"")</f>
        <v/>
      </c>
      <c r="O45" s="84" t="str">
        <f t="shared" si="0"/>
        <v/>
      </c>
      <c r="P45" s="114">
        <f t="shared" si="1"/>
        <v>1</v>
      </c>
      <c r="Q45" s="84" t="str">
        <f t="shared" si="2"/>
        <v/>
      </c>
      <c r="R45" s="84" t="str">
        <f t="shared" si="3"/>
        <v/>
      </c>
      <c r="S45" s="84" t="str">
        <f t="shared" si="13"/>
        <v/>
      </c>
      <c r="T45" s="84" t="str">
        <f t="shared" si="12"/>
        <v/>
      </c>
      <c r="U45" s="110"/>
      <c r="V45" s="28"/>
      <c r="W45" s="6">
        <f t="shared" si="5"/>
        <v>0</v>
      </c>
      <c r="X45" s="26">
        <f>IF(OR(J45&gt;=AA$27,J45&lt;=AB$27),
IF(K45&gt;AB$27,MOD(AB$27-J45,1),MOD(K45-J45,1)),
IF(OR(K45&gt;=AA$27,K45&lt;=AB$27),MOD(K45-AA$27,1),
IF(AND(J45&lt;AA$27,J45&gt;AB$27),0,MOD(AB57-AA$27,1))))</f>
        <v>0</v>
      </c>
      <c r="Y45" s="26"/>
    </row>
    <row r="46" spans="2:25" ht="4.5" customHeight="1" thickBot="1" x14ac:dyDescent="0.3">
      <c r="B46" s="109"/>
      <c r="C46" s="118"/>
      <c r="D46" s="118"/>
      <c r="E46" s="118"/>
      <c r="F46" s="119"/>
      <c r="G46" s="119"/>
      <c r="H46" s="120"/>
      <c r="I46" s="120"/>
      <c r="J46" s="120"/>
      <c r="K46" s="120"/>
      <c r="L46" s="120"/>
      <c r="M46" s="120"/>
      <c r="N46" s="115" t="str">
        <f>IF(H46&lt;=I46,IF(OR(H46="",I46=""),"",ABS(IF(OR(WEEKDAY(C46,1)=1,F46="x"),I46-H46,IF(I46-H46&lt;VLOOKUP(WEEKDAY(C46,1),#REF!,3,1),(I46-H46-VLOOKUP(WEEKDAY(C46,1),#REF!,3,1))*-1,(I46-H46-VLOOKUP(WEEKDAY(C46,1),#REF!,3,1)))))),IF(OR(H46="",I46=""),"",ABS(IF(OR(WEEKDAY(C46,1)=1,F46="x"),ABS((H46-0.999988425925926))+(I46-HOUR(0.0000115740740740741)),IF(ABS((H46-0.999988425925926))+(I46-HOUR(0.0000115740740740741))&lt;VLOOKUP(WEEKDAY(C46,1),#REF!,3,1),(ABS((H46-0.999988425925926))+(I46-HOUR(0.0000115740740740741))-VLOOKUP(WEEKDAY(C46,1),#REF!,3,1))*-1,(ABS((H46-0.999988425925926))+(I46-HOUR(0.0000115740740740741))-VLOOKUP(WEEKDAY(C46,1),#REF!,3,1)))))+0.0000115740740740741))</f>
        <v/>
      </c>
      <c r="O46" s="115"/>
      <c r="P46" s="115"/>
      <c r="Q46" s="115"/>
      <c r="R46" s="115"/>
      <c r="S46" s="115"/>
      <c r="T46" s="115"/>
      <c r="U46" s="112"/>
      <c r="V46" s="28"/>
    </row>
    <row r="47" spans="2:25" ht="5.0999999999999996" customHeight="1" thickBot="1" x14ac:dyDescent="0.3">
      <c r="C47" s="5"/>
      <c r="D47" s="5"/>
      <c r="E47" s="5"/>
      <c r="F47" s="7"/>
      <c r="G47" s="7"/>
    </row>
    <row r="48" spans="2:25" x14ac:dyDescent="0.25">
      <c r="B48" s="177" t="s">
        <v>5</v>
      </c>
      <c r="C48" s="178"/>
      <c r="D48" s="178"/>
      <c r="E48" s="123" t="s">
        <v>59</v>
      </c>
      <c r="F48" s="123"/>
      <c r="G48" s="123"/>
      <c r="H48" s="124" t="s">
        <v>56</v>
      </c>
      <c r="I48" s="125">
        <f>(MAX($C$15:$C$45)-MIN($C$15:$C$45)+1)-SUM($E$15:$E$45)-SUM($G$15:$G$45)</f>
        <v>26</v>
      </c>
      <c r="J48" s="124" t="s">
        <v>60</v>
      </c>
      <c r="K48" s="86">
        <f>SUM(P15:P45)</f>
        <v>28</v>
      </c>
      <c r="L48" s="87">
        <f>SUM(L15:L45)-SUM(N15:N45)</f>
        <v>8.0694444444444446</v>
      </c>
      <c r="M48" s="88"/>
      <c r="N48" s="88" t="s">
        <v>18</v>
      </c>
      <c r="O48" s="176">
        <f>ROUND($I7*(L48*24),2)</f>
        <v>0</v>
      </c>
      <c r="P48" s="176"/>
      <c r="Q48" s="176"/>
      <c r="R48" s="89"/>
      <c r="S48" s="181"/>
      <c r="T48" s="181"/>
      <c r="U48" s="90"/>
      <c r="V48" s="31"/>
    </row>
    <row r="49" spans="2:22" x14ac:dyDescent="0.25">
      <c r="B49" s="179"/>
      <c r="C49" s="180"/>
      <c r="D49" s="180"/>
      <c r="E49" s="159" t="s">
        <v>57</v>
      </c>
      <c r="F49" s="159"/>
      <c r="G49" s="159"/>
      <c r="H49" s="159"/>
      <c r="I49" s="159"/>
      <c r="J49" s="132">
        <f>Q14</f>
        <v>0.5</v>
      </c>
      <c r="K49" s="135"/>
      <c r="L49" s="133">
        <f>SUM(Q15:Q45)</f>
        <v>0.33888888888888902</v>
      </c>
      <c r="M49" s="134"/>
      <c r="N49" s="134" t="s">
        <v>18</v>
      </c>
      <c r="O49" s="158">
        <f>ROUND($I7*(L49*24)*(1+J49),2)</f>
        <v>0</v>
      </c>
      <c r="P49" s="158"/>
      <c r="Q49" s="158"/>
      <c r="R49" s="50"/>
      <c r="S49" s="51"/>
      <c r="T49" s="51"/>
      <c r="U49" s="91"/>
      <c r="V49" s="31"/>
    </row>
    <row r="50" spans="2:22" x14ac:dyDescent="0.25">
      <c r="B50" s="179"/>
      <c r="C50" s="180"/>
      <c r="D50" s="180"/>
      <c r="E50" s="128" t="s">
        <v>57</v>
      </c>
      <c r="F50" s="128"/>
      <c r="G50" s="128"/>
      <c r="H50" s="128"/>
      <c r="I50" s="128"/>
      <c r="J50" s="56">
        <f>R14</f>
        <v>0.8</v>
      </c>
      <c r="K50" s="57"/>
      <c r="L50" s="136">
        <f>SUM(R15:R45)</f>
        <v>0.67708333333333348</v>
      </c>
      <c r="M50" s="58"/>
      <c r="N50" s="58" t="s">
        <v>18</v>
      </c>
      <c r="O50" s="129">
        <f>ROUND($I7*(L50*24)*(1+J50),2)</f>
        <v>0</v>
      </c>
      <c r="P50" s="129"/>
      <c r="Q50" s="129"/>
      <c r="R50" s="44"/>
      <c r="S50" s="45"/>
      <c r="T50" s="45"/>
      <c r="U50" s="92"/>
      <c r="V50" s="31"/>
    </row>
    <row r="51" spans="2:22" x14ac:dyDescent="0.25">
      <c r="B51" s="179"/>
      <c r="C51" s="180"/>
      <c r="D51" s="180"/>
      <c r="E51" s="130" t="s">
        <v>57</v>
      </c>
      <c r="F51" s="130"/>
      <c r="G51" s="130"/>
      <c r="H51" s="130"/>
      <c r="I51" s="130"/>
      <c r="J51" s="53">
        <f>S14</f>
        <v>1.5</v>
      </c>
      <c r="K51" s="54"/>
      <c r="L51" s="137">
        <f>SUM(S15:S45)</f>
        <v>0.55902777777777768</v>
      </c>
      <c r="M51" s="55"/>
      <c r="N51" s="55" t="s">
        <v>18</v>
      </c>
      <c r="O51" s="131">
        <f>ROUND($I7*(L51*24)*(1+J51),2)</f>
        <v>0</v>
      </c>
      <c r="P51" s="131"/>
      <c r="Q51" s="131"/>
      <c r="R51" s="48"/>
      <c r="S51" s="49"/>
      <c r="T51" s="49"/>
      <c r="U51" s="93"/>
      <c r="V51" s="31"/>
    </row>
    <row r="52" spans="2:22" x14ac:dyDescent="0.25">
      <c r="B52" s="179"/>
      <c r="C52" s="180"/>
      <c r="D52" s="180"/>
      <c r="E52" s="128" t="s">
        <v>19</v>
      </c>
      <c r="F52" s="128"/>
      <c r="G52" s="128"/>
      <c r="H52" s="128"/>
      <c r="I52" s="128"/>
      <c r="J52" s="56">
        <v>0.4</v>
      </c>
      <c r="K52" s="57"/>
      <c r="L52" s="136">
        <f>SUM(T15:T45)</f>
        <v>9.3750000000000111E-2</v>
      </c>
      <c r="M52" s="58"/>
      <c r="N52" s="58" t="s">
        <v>18</v>
      </c>
      <c r="O52" s="129">
        <f>ROUND($I7*(L52*24)*(1+J52),2)</f>
        <v>0</v>
      </c>
      <c r="P52" s="129"/>
      <c r="Q52" s="129"/>
      <c r="R52" s="46"/>
      <c r="S52" s="47"/>
      <c r="T52" s="47"/>
      <c r="U52" s="94"/>
      <c r="V52" s="31"/>
    </row>
    <row r="53" spans="2:22" x14ac:dyDescent="0.25">
      <c r="B53" s="179"/>
      <c r="C53" s="180"/>
      <c r="D53" s="180"/>
      <c r="E53" s="185" t="s">
        <v>58</v>
      </c>
      <c r="F53" s="185"/>
      <c r="G53" s="185"/>
      <c r="H53" s="185"/>
      <c r="I53" s="185"/>
      <c r="J53" s="138">
        <v>4</v>
      </c>
      <c r="K53" s="54" t="s">
        <v>17</v>
      </c>
      <c r="L53" s="137">
        <f>J53*C57</f>
        <v>1.3333333333333333</v>
      </c>
      <c r="M53" s="55"/>
      <c r="N53" s="55" t="s">
        <v>18</v>
      </c>
      <c r="O53" s="188">
        <f>ROUND($I7*(L53*24),2)+(O49+O50+O51)/I48*J53</f>
        <v>0</v>
      </c>
      <c r="P53" s="188"/>
      <c r="Q53" s="188"/>
      <c r="R53" s="48"/>
      <c r="S53" s="49"/>
      <c r="T53" s="49"/>
      <c r="U53" s="93"/>
      <c r="V53" s="31"/>
    </row>
    <row r="54" spans="2:22" ht="14.25" x14ac:dyDescent="0.25">
      <c r="B54" s="179"/>
      <c r="C54" s="180"/>
      <c r="D54" s="180"/>
      <c r="E54" s="174" t="s">
        <v>6</v>
      </c>
      <c r="F54" s="174"/>
      <c r="G54" s="174"/>
      <c r="H54" s="174"/>
      <c r="I54" s="174"/>
      <c r="J54" s="174"/>
      <c r="K54" s="174"/>
      <c r="L54" s="142"/>
      <c r="M54" s="142"/>
      <c r="N54" s="142"/>
      <c r="O54" s="175">
        <f>SUM(O48:O53)</f>
        <v>0</v>
      </c>
      <c r="P54" s="175"/>
      <c r="Q54" s="175"/>
      <c r="R54" s="139"/>
      <c r="S54" s="140"/>
      <c r="T54" s="140"/>
      <c r="U54" s="141"/>
      <c r="V54" s="31"/>
    </row>
    <row r="55" spans="2:22" ht="5.0999999999999996" customHeight="1" x14ac:dyDescent="0.25">
      <c r="B55" s="179"/>
      <c r="C55" s="180"/>
      <c r="D55" s="180"/>
      <c r="E55" s="183"/>
      <c r="F55" s="183"/>
      <c r="G55" s="183"/>
      <c r="H55" s="183"/>
      <c r="I55" s="183"/>
      <c r="J55" s="146"/>
      <c r="K55" s="147"/>
      <c r="L55" s="148"/>
      <c r="M55" s="149"/>
      <c r="N55" s="149"/>
      <c r="O55" s="184"/>
      <c r="P55" s="184"/>
      <c r="Q55" s="184"/>
      <c r="R55" s="150"/>
      <c r="S55" s="151"/>
      <c r="T55" s="151"/>
      <c r="U55" s="152"/>
      <c r="V55" s="31"/>
    </row>
    <row r="56" spans="2:22" ht="14.25" thickBot="1" x14ac:dyDescent="0.3">
      <c r="B56" s="179"/>
      <c r="C56" s="180"/>
      <c r="D56" s="180"/>
      <c r="E56" s="156" t="s">
        <v>61</v>
      </c>
      <c r="F56" s="156"/>
      <c r="G56" s="156"/>
      <c r="H56" s="156"/>
      <c r="I56" s="156"/>
      <c r="J56" s="153"/>
      <c r="K56" s="154"/>
      <c r="L56" s="155">
        <f>SUM(O15:O45)</f>
        <v>1.3888888888888784E-2</v>
      </c>
      <c r="M56" s="156"/>
      <c r="N56" s="156" t="s">
        <v>18</v>
      </c>
      <c r="O56" s="189">
        <f>-ROUND($I7*(L56*24),2)</f>
        <v>0</v>
      </c>
      <c r="P56" s="189"/>
      <c r="Q56" s="189"/>
      <c r="R56" s="145"/>
      <c r="S56" s="182"/>
      <c r="T56" s="182"/>
      <c r="U56" s="97"/>
      <c r="V56" s="31"/>
    </row>
    <row r="57" spans="2:22" x14ac:dyDescent="0.25">
      <c r="B57" s="95"/>
      <c r="C57" s="96">
        <v>0.33333333333333331</v>
      </c>
      <c r="D57" s="95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4"/>
      <c r="S57" s="95"/>
      <c r="T57" s="95"/>
      <c r="U57" s="95"/>
    </row>
    <row r="58" spans="2:22" x14ac:dyDescent="0.25">
      <c r="F58" s="2"/>
      <c r="G58" s="2"/>
    </row>
    <row r="59" spans="2:22" ht="14.25" customHeight="1" x14ac:dyDescent="0.25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R59" s="173"/>
      <c r="S59" s="173"/>
      <c r="T59" s="173"/>
    </row>
    <row r="60" spans="2:22" ht="14.25" x14ac:dyDescent="0.25">
      <c r="C60" s="10" t="s">
        <v>16</v>
      </c>
      <c r="D60" s="11"/>
      <c r="E60" s="11"/>
      <c r="F60" s="11"/>
      <c r="G60" s="11"/>
      <c r="H60" s="12"/>
      <c r="I60" s="12"/>
      <c r="J60" s="11"/>
      <c r="K60" s="11"/>
      <c r="M60" s="9"/>
      <c r="R60" s="13" t="s">
        <v>2</v>
      </c>
    </row>
    <row r="61" spans="2:22" hidden="1" x14ac:dyDescent="0.25"/>
    <row r="62" spans="2:22" hidden="1" x14ac:dyDescent="0.25"/>
    <row r="63" spans="2:22" hidden="1" x14ac:dyDescent="0.25"/>
    <row r="64" spans="2:22" hidden="1" x14ac:dyDescent="0.25"/>
    <row r="65" spans="6:22" hidden="1" x14ac:dyDescent="0.25"/>
    <row r="66" spans="6:22" hidden="1" x14ac:dyDescent="0.25">
      <c r="F66" s="2"/>
      <c r="G66" s="2"/>
      <c r="V66" s="2"/>
    </row>
    <row r="67" spans="6:22" hidden="1" x14ac:dyDescent="0.25">
      <c r="F67" s="2"/>
      <c r="G67" s="2"/>
      <c r="V67" s="2"/>
    </row>
    <row r="68" spans="6:22" hidden="1" x14ac:dyDescent="0.25">
      <c r="F68" s="2"/>
      <c r="G68" s="2"/>
      <c r="V68" s="2"/>
    </row>
    <row r="69" spans="6:22" hidden="1" x14ac:dyDescent="0.25">
      <c r="F69" s="2"/>
      <c r="G69" s="2"/>
      <c r="V69" s="2"/>
    </row>
    <row r="70" spans="6:22" hidden="1" x14ac:dyDescent="0.25">
      <c r="F70" s="2"/>
      <c r="G70" s="2"/>
      <c r="V70" s="2"/>
    </row>
    <row r="71" spans="6:22" hidden="1" x14ac:dyDescent="0.25">
      <c r="F71" s="2"/>
      <c r="G71" s="2"/>
      <c r="V71" s="2"/>
    </row>
    <row r="72" spans="6:22" hidden="1" x14ac:dyDescent="0.25"/>
  </sheetData>
  <protectedRanges>
    <protectedRange password="8673" sqref="AB18:AB24" name="Intervalo1" securityDescriptor="O:WDG:WDD:(A;;CC;;;BU)"/>
  </protectedRanges>
  <mergeCells count="38">
    <mergeCell ref="O56:Q56"/>
    <mergeCell ref="J13:J14"/>
    <mergeCell ref="Z16:AB16"/>
    <mergeCell ref="AA17:AB17"/>
    <mergeCell ref="AA25:AB25"/>
    <mergeCell ref="Z18:Z21"/>
    <mergeCell ref="E53:I53"/>
    <mergeCell ref="T13:T14"/>
    <mergeCell ref="F13:F14"/>
    <mergeCell ref="K13:K14"/>
    <mergeCell ref="L13:L14"/>
    <mergeCell ref="O53:Q53"/>
    <mergeCell ref="C59:L59"/>
    <mergeCell ref="R59:T59"/>
    <mergeCell ref="E54:K54"/>
    <mergeCell ref="O54:Q54"/>
    <mergeCell ref="O48:Q48"/>
    <mergeCell ref="B48:D56"/>
    <mergeCell ref="S48:T48"/>
    <mergeCell ref="S56:T56"/>
    <mergeCell ref="E55:I55"/>
    <mergeCell ref="O55:Q55"/>
    <mergeCell ref="B1:D1"/>
    <mergeCell ref="H5:I5"/>
    <mergeCell ref="C7:D7"/>
    <mergeCell ref="R9:S9"/>
    <mergeCell ref="R7:S7"/>
    <mergeCell ref="H3:P3"/>
    <mergeCell ref="S3:T3"/>
    <mergeCell ref="S5:T5"/>
    <mergeCell ref="C13:D14"/>
    <mergeCell ref="O49:Q49"/>
    <mergeCell ref="E49:I49"/>
    <mergeCell ref="N13:N14"/>
    <mergeCell ref="O13:O14"/>
    <mergeCell ref="H13:H14"/>
    <mergeCell ref="Q13:S13"/>
    <mergeCell ref="I13:I14"/>
  </mergeCells>
  <phoneticPr fontId="2" type="noConversion"/>
  <conditionalFormatting sqref="C15:T45">
    <cfRule type="expression" dxfId="4" priority="7" stopIfTrue="1">
      <formula>OR(WEEKDAY($C15,1)=1,WEEKDAY($C15,1)=7)</formula>
    </cfRule>
  </conditionalFormatting>
  <conditionalFormatting sqref="F15:T45">
    <cfRule type="expression" dxfId="3" priority="1">
      <formula>$F15="Falta"</formula>
    </cfRule>
    <cfRule type="expression" dxfId="2" priority="2">
      <formula>$F15="Folga"</formula>
    </cfRule>
    <cfRule type="expression" dxfId="1" priority="3">
      <formula>$F15="Feriado"</formula>
    </cfRule>
    <cfRule type="expression" dxfId="0" priority="4" stopIfTrue="1">
      <formula>$F15="Férias"</formula>
    </cfRule>
  </conditionalFormatting>
  <dataValidations count="1">
    <dataValidation type="list" allowBlank="1" showInputMessage="1" showErrorMessage="1" sqref="F15:F45">
      <formula1>"-,Normal, Feriado, Folga, Justificado, Férias, Falta"</formula1>
    </dataValidation>
  </dataValidations>
  <pageMargins left="0.39370078740157483" right="0.19685039370078741" top="0.39370078740157483" bottom="0.19685039370078741" header="0.19685039370078741" footer="0.19685039370078741"/>
  <pageSetup paperSize="9" scale="85" orientation="portrait" r:id="rId1"/>
  <headerFooter alignWithMargins="0"/>
  <ignoredErrors>
    <ignoredError sqref="G32:G45 G16:G28 G29:G31 AB18 AB20" unlockedFormula="1"/>
    <ignoredError sqref="Q18 R21:S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3:D17"/>
  <sheetViews>
    <sheetView workbookViewId="0">
      <selection activeCell="D17" sqref="D17"/>
    </sheetView>
  </sheetViews>
  <sheetFormatPr defaultRowHeight="13.5" x14ac:dyDescent="0.25"/>
  <cols>
    <col min="2" max="2" width="11" bestFit="1" customWidth="1"/>
    <col min="3" max="3" width="14.140625" customWidth="1"/>
    <col min="4" max="4" width="20.28515625" customWidth="1"/>
  </cols>
  <sheetData>
    <row r="3" spans="2:4" x14ac:dyDescent="0.25">
      <c r="B3" s="14" t="s">
        <v>20</v>
      </c>
      <c r="C3" s="15">
        <v>2011</v>
      </c>
      <c r="D3" s="16"/>
    </row>
    <row r="4" spans="2:4" x14ac:dyDescent="0.25">
      <c r="B4" s="17" t="s">
        <v>21</v>
      </c>
      <c r="C4" s="17" t="s">
        <v>22</v>
      </c>
      <c r="D4" s="196" t="s">
        <v>23</v>
      </c>
    </row>
    <row r="5" spans="2:4" x14ac:dyDescent="0.25">
      <c r="B5" s="18"/>
      <c r="C5" s="18"/>
      <c r="D5" s="197"/>
    </row>
    <row r="6" spans="2:4" x14ac:dyDescent="0.25">
      <c r="B6" s="19" t="s">
        <v>24</v>
      </c>
      <c r="C6" s="20">
        <v>25</v>
      </c>
      <c r="D6" s="20">
        <v>6</v>
      </c>
    </row>
    <row r="7" spans="2:4" x14ac:dyDescent="0.25">
      <c r="B7" s="19" t="s">
        <v>25</v>
      </c>
      <c r="C7" s="20">
        <v>23</v>
      </c>
      <c r="D7" s="20">
        <v>5</v>
      </c>
    </row>
    <row r="8" spans="2:4" x14ac:dyDescent="0.25">
      <c r="B8" s="19" t="s">
        <v>26</v>
      </c>
      <c r="C8" s="20">
        <v>27</v>
      </c>
      <c r="D8" s="20">
        <v>4</v>
      </c>
    </row>
    <row r="9" spans="2:4" x14ac:dyDescent="0.25">
      <c r="B9" s="19" t="s">
        <v>27</v>
      </c>
      <c r="C9" s="20">
        <v>24</v>
      </c>
      <c r="D9" s="20">
        <v>6</v>
      </c>
    </row>
    <row r="10" spans="2:4" x14ac:dyDescent="0.25">
      <c r="B10" s="19" t="s">
        <v>28</v>
      </c>
      <c r="C10" s="20">
        <v>25</v>
      </c>
      <c r="D10" s="20">
        <v>6</v>
      </c>
    </row>
    <row r="11" spans="2:4" x14ac:dyDescent="0.25">
      <c r="B11" s="19" t="s">
        <v>29</v>
      </c>
      <c r="C11" s="20">
        <v>25</v>
      </c>
      <c r="D11" s="20">
        <v>5</v>
      </c>
    </row>
    <row r="12" spans="2:4" x14ac:dyDescent="0.25">
      <c r="B12" s="19" t="s">
        <v>30</v>
      </c>
      <c r="C12" s="20">
        <v>27</v>
      </c>
      <c r="D12" s="20">
        <v>4</v>
      </c>
    </row>
    <row r="13" spans="2:4" x14ac:dyDescent="0.25">
      <c r="B13" s="19" t="s">
        <v>31</v>
      </c>
      <c r="C13" s="20">
        <v>26</v>
      </c>
      <c r="D13" s="20">
        <v>5</v>
      </c>
    </row>
    <row r="14" spans="2:4" x14ac:dyDescent="0.25">
      <c r="B14" s="19" t="s">
        <v>32</v>
      </c>
      <c r="C14" s="20">
        <v>25</v>
      </c>
      <c r="D14" s="20">
        <v>5</v>
      </c>
    </row>
    <row r="15" spans="2:4" x14ac:dyDescent="0.25">
      <c r="B15" s="19" t="s">
        <v>33</v>
      </c>
      <c r="C15" s="20">
        <v>24</v>
      </c>
      <c r="D15" s="20">
        <v>6</v>
      </c>
    </row>
    <row r="16" spans="2:4" x14ac:dyDescent="0.25">
      <c r="B16" s="19" t="s">
        <v>34</v>
      </c>
      <c r="C16" s="20">
        <v>24</v>
      </c>
      <c r="D16" s="20">
        <v>6</v>
      </c>
    </row>
    <row r="17" spans="2:4" x14ac:dyDescent="0.25">
      <c r="B17" s="19" t="s">
        <v>35</v>
      </c>
      <c r="C17" s="20">
        <v>26</v>
      </c>
      <c r="D17" s="20">
        <v>5</v>
      </c>
    </row>
  </sheetData>
  <mergeCells count="1">
    <mergeCell ref="D4:D5"/>
  </mergeCells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3.5" x14ac:dyDescent="0.2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Anilto</dc:creator>
  <cp:lastModifiedBy>Daniel Elias dos Santos</cp:lastModifiedBy>
  <cp:lastPrinted>2012-02-24T16:44:34Z</cp:lastPrinted>
  <dcterms:created xsi:type="dcterms:W3CDTF">2008-10-22T00:48:07Z</dcterms:created>
  <dcterms:modified xsi:type="dcterms:W3CDTF">2016-04-01T17:16:28Z</dcterms:modified>
</cp:coreProperties>
</file>