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xWindow="480" yWindow="60" windowWidth="15195" windowHeight="9210" tabRatio="681" activeTab="7"/>
  </bookViews>
  <sheets>
    <sheet name="Balanço A" sheetId="1" r:id="rId1"/>
    <sheet name="DRE A" sheetId="2" r:id="rId2"/>
    <sheet name="Balanço B" sheetId="9" r:id="rId3"/>
    <sheet name="DRE B" sheetId="8" r:id="rId4"/>
    <sheet name="Balanço C" sheetId="10" r:id="rId5"/>
    <sheet name="DRE C" sheetId="11" r:id="rId6"/>
    <sheet name="Liquidez" sheetId="6" r:id="rId7"/>
    <sheet name="Estrutura de Capitais" sheetId="3" r:id="rId8"/>
  </sheets>
  <calcPr calcId="145621"/>
</workbook>
</file>

<file path=xl/calcChain.xml><?xml version="1.0" encoding="utf-8"?>
<calcChain xmlns="http://schemas.openxmlformats.org/spreadsheetml/2006/main">
  <c r="F1" i="8" l="1"/>
  <c r="F1" i="11"/>
  <c r="F1" i="2"/>
  <c r="H23" i="3"/>
  <c r="H13" i="3"/>
  <c r="H2" i="3"/>
  <c r="H21" i="6"/>
  <c r="H12" i="6"/>
  <c r="H2" i="6"/>
  <c r="I35" i="10"/>
  <c r="I47" i="10"/>
  <c r="I46" i="10"/>
  <c r="I56" i="10"/>
  <c r="I61" i="10"/>
  <c r="G35" i="10"/>
  <c r="G47" i="10"/>
  <c r="G46" i="10" s="1"/>
  <c r="G56" i="10"/>
  <c r="E35" i="10"/>
  <c r="E47" i="10"/>
  <c r="E46" i="10" s="1"/>
  <c r="E57" i="10"/>
  <c r="E56" i="10" s="1"/>
  <c r="F56" i="10" s="1"/>
  <c r="C35" i="10"/>
  <c r="C47" i="10"/>
  <c r="C46" i="10"/>
  <c r="C56" i="10"/>
  <c r="C61" i="10"/>
  <c r="C18" i="10"/>
  <c r="C25" i="10"/>
  <c r="C17" i="10"/>
  <c r="C6" i="10"/>
  <c r="C30" i="10"/>
  <c r="J60" i="10"/>
  <c r="H60" i="10"/>
  <c r="F60" i="10"/>
  <c r="D60" i="10"/>
  <c r="J59" i="10"/>
  <c r="H59" i="10"/>
  <c r="F59" i="10"/>
  <c r="D59" i="10"/>
  <c r="J58" i="10"/>
  <c r="H58" i="10"/>
  <c r="F58" i="10"/>
  <c r="D58" i="10"/>
  <c r="J57" i="10"/>
  <c r="H57" i="10"/>
  <c r="F57" i="10"/>
  <c r="D57" i="10"/>
  <c r="J56" i="10"/>
  <c r="H56" i="10"/>
  <c r="D56" i="10"/>
  <c r="J54" i="10"/>
  <c r="H54" i="10"/>
  <c r="F54" i="10"/>
  <c r="D54" i="10"/>
  <c r="J52" i="10"/>
  <c r="H52" i="10"/>
  <c r="F52" i="10"/>
  <c r="D52" i="10"/>
  <c r="J51" i="10"/>
  <c r="H51" i="10"/>
  <c r="F51" i="10"/>
  <c r="D51" i="10"/>
  <c r="J50" i="10"/>
  <c r="H50" i="10"/>
  <c r="F50" i="10"/>
  <c r="D50" i="10"/>
  <c r="J49" i="10"/>
  <c r="H49" i="10"/>
  <c r="F49" i="10"/>
  <c r="D49" i="10"/>
  <c r="J48" i="10"/>
  <c r="H48" i="10"/>
  <c r="F48" i="10"/>
  <c r="D48" i="10"/>
  <c r="J47" i="10"/>
  <c r="H47" i="10"/>
  <c r="F47" i="10"/>
  <c r="D47" i="10"/>
  <c r="J46" i="10"/>
  <c r="D46" i="10"/>
  <c r="J45" i="10"/>
  <c r="H45" i="10"/>
  <c r="F45" i="10"/>
  <c r="D45" i="10"/>
  <c r="J44" i="10"/>
  <c r="H44" i="10"/>
  <c r="F44" i="10"/>
  <c r="D44" i="10"/>
  <c r="J43" i="10"/>
  <c r="H43" i="10"/>
  <c r="F43" i="10"/>
  <c r="D43" i="10"/>
  <c r="J42" i="10"/>
  <c r="H42" i="10"/>
  <c r="F42" i="10"/>
  <c r="D42" i="10"/>
  <c r="J41" i="10"/>
  <c r="H41" i="10"/>
  <c r="F41" i="10"/>
  <c r="D41" i="10"/>
  <c r="J40" i="10"/>
  <c r="H40" i="10"/>
  <c r="F40" i="10"/>
  <c r="D40" i="10"/>
  <c r="J39" i="10"/>
  <c r="H39" i="10"/>
  <c r="F39" i="10"/>
  <c r="D39" i="10"/>
  <c r="J38" i="10"/>
  <c r="H38" i="10"/>
  <c r="F38" i="10"/>
  <c r="D38" i="10"/>
  <c r="J37" i="10"/>
  <c r="H37" i="10"/>
  <c r="F37" i="10"/>
  <c r="D37" i="10"/>
  <c r="J36" i="10"/>
  <c r="H36" i="10"/>
  <c r="F36" i="10"/>
  <c r="D36" i="10"/>
  <c r="J35" i="10"/>
  <c r="H35" i="10"/>
  <c r="F35" i="10"/>
  <c r="I18" i="10"/>
  <c r="I25" i="10"/>
  <c r="I17" i="10"/>
  <c r="I6" i="10"/>
  <c r="I30" i="10"/>
  <c r="G18" i="10"/>
  <c r="G25" i="10"/>
  <c r="G17" i="10" s="1"/>
  <c r="G30" i="10" s="1"/>
  <c r="G6" i="10"/>
  <c r="E18" i="10"/>
  <c r="E25" i="10"/>
  <c r="E17" i="10" s="1"/>
  <c r="E30" i="10" s="1"/>
  <c r="E6" i="10"/>
  <c r="J29" i="10"/>
  <c r="H29" i="10"/>
  <c r="F29" i="10"/>
  <c r="D29" i="10"/>
  <c r="J28" i="10"/>
  <c r="H28" i="10"/>
  <c r="F28" i="10"/>
  <c r="D28" i="10"/>
  <c r="J27" i="10"/>
  <c r="H27" i="10"/>
  <c r="F27" i="10"/>
  <c r="D27" i="10"/>
  <c r="J26" i="10"/>
  <c r="H26" i="10"/>
  <c r="F26" i="10"/>
  <c r="D26" i="10"/>
  <c r="J25" i="10"/>
  <c r="H25" i="10"/>
  <c r="F25" i="10"/>
  <c r="D25" i="10"/>
  <c r="J24" i="10"/>
  <c r="H24" i="10"/>
  <c r="F24" i="10"/>
  <c r="D24" i="10"/>
  <c r="J23" i="10"/>
  <c r="H23" i="10"/>
  <c r="F23" i="10"/>
  <c r="D23" i="10"/>
  <c r="F22" i="10"/>
  <c r="J16" i="10"/>
  <c r="H16" i="10"/>
  <c r="F16" i="10"/>
  <c r="D16" i="10"/>
  <c r="J15" i="10"/>
  <c r="H15" i="10"/>
  <c r="F15" i="10"/>
  <c r="D15" i="10"/>
  <c r="J14" i="10"/>
  <c r="H14" i="10"/>
  <c r="F14" i="10"/>
  <c r="D14" i="10"/>
  <c r="J13" i="10"/>
  <c r="H13" i="10"/>
  <c r="F13" i="10"/>
  <c r="D13" i="10"/>
  <c r="J12" i="10"/>
  <c r="H12" i="10"/>
  <c r="F12" i="10"/>
  <c r="D12" i="10"/>
  <c r="J11" i="10"/>
  <c r="H11" i="10"/>
  <c r="F11" i="10"/>
  <c r="D11" i="10"/>
  <c r="J10" i="10"/>
  <c r="H10" i="10"/>
  <c r="F10" i="10"/>
  <c r="D10" i="10"/>
  <c r="J9" i="10"/>
  <c r="H9" i="10"/>
  <c r="F9" i="10"/>
  <c r="D9" i="10"/>
  <c r="J8" i="10"/>
  <c r="H8" i="10"/>
  <c r="F8" i="10"/>
  <c r="D8" i="10"/>
  <c r="J7" i="10"/>
  <c r="H7" i="10"/>
  <c r="F7" i="10"/>
  <c r="D7" i="10"/>
  <c r="I35" i="9"/>
  <c r="I47" i="9"/>
  <c r="I46" i="9" s="1"/>
  <c r="I56" i="9"/>
  <c r="G35" i="9"/>
  <c r="G47" i="9"/>
  <c r="G46" i="9"/>
  <c r="G56" i="9"/>
  <c r="G61" i="9"/>
  <c r="E35" i="9"/>
  <c r="E47" i="9"/>
  <c r="E46" i="9"/>
  <c r="E57" i="9"/>
  <c r="E56" i="9"/>
  <c r="E61" i="9" s="1"/>
  <c r="C35" i="9"/>
  <c r="C47" i="9"/>
  <c r="C46" i="9"/>
  <c r="C56" i="9"/>
  <c r="C61" i="9"/>
  <c r="C18" i="9"/>
  <c r="C25" i="9"/>
  <c r="C17" i="9"/>
  <c r="C6" i="9"/>
  <c r="C30" i="9"/>
  <c r="J60" i="9"/>
  <c r="H60" i="9"/>
  <c r="F60" i="9"/>
  <c r="D60" i="9"/>
  <c r="J59" i="9"/>
  <c r="H59" i="9"/>
  <c r="F59" i="9"/>
  <c r="D59" i="9"/>
  <c r="J58" i="9"/>
  <c r="H58" i="9"/>
  <c r="F58" i="9"/>
  <c r="D58" i="9"/>
  <c r="J57" i="9"/>
  <c r="H57" i="9"/>
  <c r="F57" i="9"/>
  <c r="D57" i="9"/>
  <c r="J56" i="9"/>
  <c r="H56" i="9"/>
  <c r="F56" i="9"/>
  <c r="D56" i="9"/>
  <c r="J54" i="9"/>
  <c r="H54" i="9"/>
  <c r="F54" i="9"/>
  <c r="D54" i="9"/>
  <c r="J52" i="9"/>
  <c r="H52" i="9"/>
  <c r="F52" i="9"/>
  <c r="D52" i="9"/>
  <c r="J51" i="9"/>
  <c r="H51" i="9"/>
  <c r="F51" i="9"/>
  <c r="D51" i="9"/>
  <c r="J50" i="9"/>
  <c r="H50" i="9"/>
  <c r="F50" i="9"/>
  <c r="D50" i="9"/>
  <c r="J49" i="9"/>
  <c r="H49" i="9"/>
  <c r="F49" i="9"/>
  <c r="D49" i="9"/>
  <c r="J48" i="9"/>
  <c r="H48" i="9"/>
  <c r="F48" i="9"/>
  <c r="D48" i="9"/>
  <c r="J47" i="9"/>
  <c r="H47" i="9"/>
  <c r="F47" i="9"/>
  <c r="D47" i="9"/>
  <c r="H46" i="9"/>
  <c r="F46" i="9"/>
  <c r="D46" i="9"/>
  <c r="J45" i="9"/>
  <c r="H45" i="9"/>
  <c r="F45" i="9"/>
  <c r="D45" i="9"/>
  <c r="J44" i="9"/>
  <c r="H44" i="9"/>
  <c r="F44" i="9"/>
  <c r="D44" i="9"/>
  <c r="J43" i="9"/>
  <c r="H43" i="9"/>
  <c r="F43" i="9"/>
  <c r="D43" i="9"/>
  <c r="J42" i="9"/>
  <c r="H42" i="9"/>
  <c r="F42" i="9"/>
  <c r="D42" i="9"/>
  <c r="J41" i="9"/>
  <c r="H41" i="9"/>
  <c r="F41" i="9"/>
  <c r="D41" i="9"/>
  <c r="J40" i="9"/>
  <c r="H40" i="9"/>
  <c r="F40" i="9"/>
  <c r="D40" i="9"/>
  <c r="J39" i="9"/>
  <c r="H39" i="9"/>
  <c r="F39" i="9"/>
  <c r="D39" i="9"/>
  <c r="J38" i="9"/>
  <c r="H38" i="9"/>
  <c r="F38" i="9"/>
  <c r="D38" i="9"/>
  <c r="J37" i="9"/>
  <c r="H37" i="9"/>
  <c r="F37" i="9"/>
  <c r="D37" i="9"/>
  <c r="J36" i="9"/>
  <c r="H36" i="9"/>
  <c r="F36" i="9"/>
  <c r="D36" i="9"/>
  <c r="J35" i="9"/>
  <c r="H35" i="9"/>
  <c r="F35" i="9"/>
  <c r="I18" i="9"/>
  <c r="I25" i="9"/>
  <c r="I17" i="9"/>
  <c r="I6" i="9"/>
  <c r="I30" i="9"/>
  <c r="G18" i="9"/>
  <c r="G25" i="9"/>
  <c r="G17" i="9" s="1"/>
  <c r="G30" i="9" s="1"/>
  <c r="G6" i="9"/>
  <c r="E18" i="9"/>
  <c r="E25" i="9"/>
  <c r="E17" i="9" s="1"/>
  <c r="E30" i="9" s="1"/>
  <c r="E6" i="9"/>
  <c r="J29" i="9"/>
  <c r="H29" i="9"/>
  <c r="F29" i="9"/>
  <c r="D29" i="9"/>
  <c r="J28" i="9"/>
  <c r="H28" i="9"/>
  <c r="F28" i="9"/>
  <c r="D28" i="9"/>
  <c r="J27" i="9"/>
  <c r="H27" i="9"/>
  <c r="F27" i="9"/>
  <c r="D27" i="9"/>
  <c r="J26" i="9"/>
  <c r="H26" i="9"/>
  <c r="F26" i="9"/>
  <c r="D26" i="9"/>
  <c r="J25" i="9"/>
  <c r="H25" i="9"/>
  <c r="F25" i="9"/>
  <c r="D25" i="9"/>
  <c r="J24" i="9"/>
  <c r="H24" i="9"/>
  <c r="F24" i="9"/>
  <c r="D24" i="9"/>
  <c r="J23" i="9"/>
  <c r="H23" i="9"/>
  <c r="F23" i="9"/>
  <c r="D23" i="9"/>
  <c r="F22" i="9"/>
  <c r="J16" i="9"/>
  <c r="H16" i="9"/>
  <c r="F16" i="9"/>
  <c r="D16" i="9"/>
  <c r="J15" i="9"/>
  <c r="H15" i="9"/>
  <c r="F15" i="9"/>
  <c r="D15" i="9"/>
  <c r="J14" i="9"/>
  <c r="H14" i="9"/>
  <c r="F14" i="9"/>
  <c r="D14" i="9"/>
  <c r="J13" i="9"/>
  <c r="H13" i="9"/>
  <c r="F13" i="9"/>
  <c r="D13" i="9"/>
  <c r="J12" i="9"/>
  <c r="H12" i="9"/>
  <c r="F12" i="9"/>
  <c r="D12" i="9"/>
  <c r="J11" i="9"/>
  <c r="H11" i="9"/>
  <c r="F11" i="9"/>
  <c r="D11" i="9"/>
  <c r="J10" i="9"/>
  <c r="H10" i="9"/>
  <c r="F10" i="9"/>
  <c r="D10" i="9"/>
  <c r="J9" i="9"/>
  <c r="H9" i="9"/>
  <c r="F9" i="9"/>
  <c r="D9" i="9"/>
  <c r="J8" i="9"/>
  <c r="H8" i="9"/>
  <c r="F8" i="9"/>
  <c r="D8" i="9"/>
  <c r="J7" i="9"/>
  <c r="H7" i="9"/>
  <c r="F7" i="9"/>
  <c r="D7" i="9"/>
  <c r="I35" i="1"/>
  <c r="I47" i="1"/>
  <c r="I46" i="1" s="1"/>
  <c r="I56" i="1"/>
  <c r="G35" i="1"/>
  <c r="G47" i="1"/>
  <c r="G46" i="1"/>
  <c r="G56" i="1"/>
  <c r="G61" i="1"/>
  <c r="E35" i="1"/>
  <c r="E61" i="1" s="1"/>
  <c r="E47" i="1"/>
  <c r="E46" i="1"/>
  <c r="E57" i="1"/>
  <c r="E56" i="1"/>
  <c r="C35" i="1"/>
  <c r="C47" i="1"/>
  <c r="C46" i="1" s="1"/>
  <c r="C56" i="1"/>
  <c r="C18" i="1"/>
  <c r="C25" i="1"/>
  <c r="C17" i="1" s="1"/>
  <c r="C30" i="1" s="1"/>
  <c r="C6" i="1"/>
  <c r="H60" i="1"/>
  <c r="F60" i="1"/>
  <c r="D60" i="1"/>
  <c r="J59" i="1"/>
  <c r="H59" i="1"/>
  <c r="F59" i="1"/>
  <c r="D58" i="1"/>
  <c r="J54" i="1"/>
  <c r="H54" i="1"/>
  <c r="F54" i="1"/>
  <c r="D54" i="1"/>
  <c r="F52" i="1"/>
  <c r="D52" i="1"/>
  <c r="H49" i="1"/>
  <c r="J45" i="1"/>
  <c r="H45" i="1"/>
  <c r="F45" i="1"/>
  <c r="D45" i="1"/>
  <c r="J44" i="1"/>
  <c r="H44" i="1"/>
  <c r="F44" i="1"/>
  <c r="D44" i="1"/>
  <c r="D43" i="1"/>
  <c r="J42" i="1"/>
  <c r="D42" i="1"/>
  <c r="D41" i="1"/>
  <c r="D40" i="1"/>
  <c r="D39" i="1"/>
  <c r="D38" i="1"/>
  <c r="D37" i="1"/>
  <c r="D36" i="1"/>
  <c r="I18" i="1"/>
  <c r="I25" i="1"/>
  <c r="I17" i="1" s="1"/>
  <c r="I30" i="1" s="1"/>
  <c r="I6" i="1"/>
  <c r="G18" i="1"/>
  <c r="G25" i="1"/>
  <c r="G17" i="1"/>
  <c r="G6" i="1"/>
  <c r="G30" i="1"/>
  <c r="E18" i="1"/>
  <c r="E25" i="1"/>
  <c r="E17" i="1"/>
  <c r="E6" i="1"/>
  <c r="E30" i="1"/>
  <c r="H30" i="1" s="1"/>
  <c r="J29" i="1"/>
  <c r="H29" i="1"/>
  <c r="F29" i="1"/>
  <c r="D29" i="1"/>
  <c r="D28" i="1"/>
  <c r="J26" i="1"/>
  <c r="H26" i="1"/>
  <c r="F26" i="1"/>
  <c r="J24" i="1"/>
  <c r="H24" i="1"/>
  <c r="F24" i="1"/>
  <c r="D24" i="1"/>
  <c r="J23" i="1"/>
  <c r="H23" i="1"/>
  <c r="F23" i="1"/>
  <c r="D23" i="1"/>
  <c r="F22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L28" i="3"/>
  <c r="L25" i="3"/>
  <c r="M28" i="3"/>
  <c r="M25" i="3"/>
  <c r="L15" i="3"/>
  <c r="L17" i="3"/>
  <c r="M18" i="3"/>
  <c r="M15" i="3"/>
  <c r="M7" i="3"/>
  <c r="M6" i="3"/>
  <c r="J7" i="3"/>
  <c r="J25" i="3"/>
  <c r="J28" i="3"/>
  <c r="J15" i="3"/>
  <c r="J17" i="3"/>
  <c r="K8" i="3"/>
  <c r="K5" i="3"/>
  <c r="K6" i="3"/>
  <c r="K7" i="3"/>
  <c r="K18" i="3"/>
  <c r="K15" i="3"/>
  <c r="K16" i="3"/>
  <c r="K17" i="3"/>
  <c r="K28" i="3"/>
  <c r="K25" i="3"/>
  <c r="K29" i="3" s="1"/>
  <c r="K30" i="3" s="1"/>
  <c r="K26" i="3"/>
  <c r="K27" i="3"/>
  <c r="L6" i="3"/>
  <c r="L7" i="3"/>
  <c r="I8" i="3"/>
  <c r="I5" i="3"/>
  <c r="I6" i="3"/>
  <c r="I7" i="3"/>
  <c r="I9" i="3"/>
  <c r="I10" i="3" s="1"/>
  <c r="I18" i="3"/>
  <c r="I20" i="3" s="1"/>
  <c r="I15" i="3"/>
  <c r="I16" i="3"/>
  <c r="I17" i="3"/>
  <c r="I19" i="3"/>
  <c r="I28" i="3"/>
  <c r="I30" i="3" s="1"/>
  <c r="I25" i="3"/>
  <c r="I26" i="3"/>
  <c r="I27" i="3"/>
  <c r="I29" i="3"/>
  <c r="I6" i="6"/>
  <c r="I8" i="6"/>
  <c r="I7" i="6"/>
  <c r="I5" i="6"/>
  <c r="H6" i="3"/>
  <c r="H26" i="3"/>
  <c r="H7" i="3"/>
  <c r="H27" i="3"/>
  <c r="H8" i="3"/>
  <c r="H28" i="3"/>
  <c r="H5" i="3"/>
  <c r="H25" i="3"/>
  <c r="H16" i="3"/>
  <c r="H17" i="3"/>
  <c r="H18" i="3"/>
  <c r="H15" i="3"/>
  <c r="L23" i="6"/>
  <c r="L24" i="6"/>
  <c r="L27" i="6" s="1"/>
  <c r="L28" i="6" s="1"/>
  <c r="L25" i="6"/>
  <c r="L26" i="6"/>
  <c r="K23" i="6"/>
  <c r="K24" i="6"/>
  <c r="K27" i="6" s="1"/>
  <c r="K28" i="6" s="1"/>
  <c r="K25" i="6"/>
  <c r="K26" i="6"/>
  <c r="J23" i="6"/>
  <c r="J24" i="6"/>
  <c r="J27" i="6" s="1"/>
  <c r="J28" i="6" s="1"/>
  <c r="J25" i="6"/>
  <c r="J26" i="6"/>
  <c r="I23" i="6"/>
  <c r="I24" i="6"/>
  <c r="I27" i="6" s="1"/>
  <c r="I28" i="6" s="1"/>
  <c r="I25" i="6"/>
  <c r="I26" i="6"/>
  <c r="L14" i="6"/>
  <c r="L15" i="6"/>
  <c r="L18" i="6" s="1"/>
  <c r="L19" i="6" s="1"/>
  <c r="L16" i="6"/>
  <c r="L17" i="6"/>
  <c r="K14" i="6"/>
  <c r="K15" i="6"/>
  <c r="K18" i="6" s="1"/>
  <c r="K19" i="6" s="1"/>
  <c r="K16" i="6"/>
  <c r="K17" i="6"/>
  <c r="J14" i="6"/>
  <c r="J15" i="6"/>
  <c r="J18" i="6" s="1"/>
  <c r="J19" i="6" s="1"/>
  <c r="J16" i="6"/>
  <c r="J17" i="6"/>
  <c r="I14" i="6"/>
  <c r="I15" i="6"/>
  <c r="I18" i="6" s="1"/>
  <c r="I19" i="6" s="1"/>
  <c r="I16" i="6"/>
  <c r="I17" i="6"/>
  <c r="J8" i="6"/>
  <c r="J5" i="6"/>
  <c r="J9" i="6" s="1"/>
  <c r="J10" i="6" s="1"/>
  <c r="J6" i="6"/>
  <c r="J7" i="6"/>
  <c r="K8" i="6"/>
  <c r="K5" i="6"/>
  <c r="K6" i="6"/>
  <c r="K7" i="6"/>
  <c r="K9" i="6" s="1"/>
  <c r="K10" i="6" s="1"/>
  <c r="L8" i="6"/>
  <c r="L5" i="6"/>
  <c r="L6" i="6"/>
  <c r="L7" i="6"/>
  <c r="L9" i="6" s="1"/>
  <c r="L10" i="6" s="1"/>
  <c r="I9" i="6"/>
  <c r="I10" i="6" s="1"/>
  <c r="H6" i="6"/>
  <c r="H15" i="6" s="1"/>
  <c r="H24" i="6" s="1"/>
  <c r="H7" i="6"/>
  <c r="H16" i="6"/>
  <c r="H25" i="6" s="1"/>
  <c r="H8" i="6"/>
  <c r="H17" i="6" s="1"/>
  <c r="H26" i="6" s="1"/>
  <c r="H5" i="6"/>
  <c r="H14" i="6"/>
  <c r="H23" i="6" s="1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D5" i="2"/>
  <c r="D6" i="2"/>
  <c r="D7" i="2"/>
  <c r="D22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8" i="2"/>
  <c r="I32" i="3" l="1"/>
  <c r="K9" i="3"/>
  <c r="K10" i="3" s="1"/>
  <c r="C61" i="1"/>
  <c r="D46" i="1"/>
  <c r="H61" i="1"/>
  <c r="F61" i="1"/>
  <c r="J6" i="3"/>
  <c r="J26" i="3"/>
  <c r="J30" i="9"/>
  <c r="H30" i="9"/>
  <c r="M17" i="3"/>
  <c r="I61" i="9"/>
  <c r="J46" i="9"/>
  <c r="F30" i="10"/>
  <c r="M26" i="3"/>
  <c r="G61" i="10"/>
  <c r="H46" i="10"/>
  <c r="K19" i="3"/>
  <c r="K20" i="3" s="1"/>
  <c r="M8" i="3"/>
  <c r="J30" i="1"/>
  <c r="J60" i="1"/>
  <c r="J58" i="1"/>
  <c r="F58" i="1"/>
  <c r="J57" i="1"/>
  <c r="F57" i="1"/>
  <c r="J56" i="1"/>
  <c r="F56" i="1"/>
  <c r="J52" i="1"/>
  <c r="J51" i="1"/>
  <c r="F51" i="1"/>
  <c r="J50" i="1"/>
  <c r="F50" i="1"/>
  <c r="J49" i="1"/>
  <c r="F49" i="1"/>
  <c r="J48" i="1"/>
  <c r="F48" i="1"/>
  <c r="J47" i="1"/>
  <c r="F47" i="1"/>
  <c r="F46" i="1"/>
  <c r="J43" i="1"/>
  <c r="F43" i="1"/>
  <c r="F42" i="1"/>
  <c r="J41" i="1"/>
  <c r="F41" i="1"/>
  <c r="J40" i="1"/>
  <c r="F40" i="1"/>
  <c r="J39" i="1"/>
  <c r="F39" i="1"/>
  <c r="J38" i="1"/>
  <c r="F38" i="1"/>
  <c r="J37" i="1"/>
  <c r="F37" i="1"/>
  <c r="J36" i="1"/>
  <c r="F36" i="1"/>
  <c r="J35" i="1"/>
  <c r="F35" i="1"/>
  <c r="F30" i="1"/>
  <c r="H28" i="1"/>
  <c r="H27" i="1"/>
  <c r="D27" i="1"/>
  <c r="D26" i="1"/>
  <c r="H25" i="1"/>
  <c r="D25" i="1"/>
  <c r="D59" i="1"/>
  <c r="H58" i="1"/>
  <c r="H57" i="1"/>
  <c r="D57" i="1"/>
  <c r="H56" i="1"/>
  <c r="D56" i="1"/>
  <c r="H52" i="1"/>
  <c r="H51" i="1"/>
  <c r="D51" i="1"/>
  <c r="H50" i="1"/>
  <c r="D50" i="1"/>
  <c r="D49" i="1"/>
  <c r="H48" i="1"/>
  <c r="D48" i="1"/>
  <c r="H47" i="1"/>
  <c r="D47" i="1"/>
  <c r="H46" i="1"/>
  <c r="H43" i="1"/>
  <c r="H42" i="1"/>
  <c r="H41" i="1"/>
  <c r="H40" i="1"/>
  <c r="H39" i="1"/>
  <c r="H38" i="1"/>
  <c r="H37" i="1"/>
  <c r="H36" i="1"/>
  <c r="H35" i="1"/>
  <c r="J28" i="1"/>
  <c r="F28" i="1"/>
  <c r="J27" i="1"/>
  <c r="F27" i="1"/>
  <c r="J25" i="1"/>
  <c r="F25" i="1"/>
  <c r="M5" i="3"/>
  <c r="M9" i="3" s="1"/>
  <c r="J46" i="1"/>
  <c r="I61" i="1"/>
  <c r="M16" i="3"/>
  <c r="M19" i="3" s="1"/>
  <c r="M20" i="3" s="1"/>
  <c r="F30" i="9"/>
  <c r="L16" i="3"/>
  <c r="J16" i="3"/>
  <c r="H61" i="9"/>
  <c r="F61" i="9"/>
  <c r="J30" i="10"/>
  <c r="H30" i="10"/>
  <c r="M27" i="3"/>
  <c r="F46" i="10"/>
  <c r="E61" i="10"/>
  <c r="F61" i="10" l="1"/>
  <c r="L26" i="3"/>
  <c r="M10" i="3"/>
  <c r="M29" i="3"/>
  <c r="M30" i="3" s="1"/>
  <c r="J5" i="3"/>
  <c r="L5" i="3"/>
  <c r="K32" i="3"/>
  <c r="J8" i="3"/>
  <c r="J61" i="1"/>
  <c r="L8" i="3"/>
  <c r="H61" i="10"/>
  <c r="J27" i="3"/>
  <c r="J61" i="10"/>
  <c r="L27" i="3"/>
  <c r="J61" i="9"/>
  <c r="L18" i="3"/>
  <c r="J18" i="3"/>
  <c r="J29" i="3"/>
  <c r="J30" i="3" s="1"/>
  <c r="J9" i="3" l="1"/>
  <c r="J10" i="3" s="1"/>
  <c r="J32" i="3" s="1"/>
  <c r="M32" i="3"/>
  <c r="L29" i="3"/>
  <c r="L30" i="3" s="1"/>
  <c r="J20" i="3"/>
  <c r="J19" i="3"/>
  <c r="L9" i="3"/>
  <c r="L10" i="3" s="1"/>
  <c r="L19" i="3"/>
  <c r="L20" i="3" s="1"/>
  <c r="L32" i="3" l="1"/>
</calcChain>
</file>

<file path=xl/comments1.xml><?xml version="1.0" encoding="utf-8"?>
<comments xmlns="http://schemas.openxmlformats.org/spreadsheetml/2006/main">
  <authors>
    <author>.</author>
  </authors>
  <commentList>
    <comment ref="F1" authorId="0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Digite o nome da Empresa</t>
        </r>
      </text>
    </comment>
  </commentList>
</comments>
</file>

<file path=xl/comments2.xml><?xml version="1.0" encoding="utf-8"?>
<comments xmlns="http://schemas.openxmlformats.org/spreadsheetml/2006/main">
  <authors>
    <author>.</author>
  </authors>
  <commentList>
    <comment ref="F1" authorId="0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Digite o nome da Empresa</t>
        </r>
      </text>
    </comment>
  </commentList>
</comments>
</file>

<file path=xl/comments3.xml><?xml version="1.0" encoding="utf-8"?>
<comments xmlns="http://schemas.openxmlformats.org/spreadsheetml/2006/main">
  <authors>
    <author>.</author>
  </authors>
  <commentList>
    <comment ref="F1" authorId="0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Digite o nome da Empresa</t>
        </r>
      </text>
    </comment>
  </commentList>
</comments>
</file>

<file path=xl/comments4.xml><?xml version="1.0" encoding="utf-8"?>
<comments xmlns="http://schemas.openxmlformats.org/spreadsheetml/2006/main">
  <authors>
    <author>.</author>
  </authors>
  <commentList>
    <comment ref="F1" authorId="0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Digite o nome da Empresa</t>
        </r>
      </text>
    </comment>
  </commentList>
</comments>
</file>

<file path=xl/comments5.xml><?xml version="1.0" encoding="utf-8"?>
<comments xmlns="http://schemas.openxmlformats.org/spreadsheetml/2006/main">
  <authors>
    <author>.</author>
  </authors>
  <commentList>
    <comment ref="F1" authorId="0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Digite o nome da Empresa</t>
        </r>
      </text>
    </comment>
  </commentList>
</comments>
</file>

<file path=xl/comments6.xml><?xml version="1.0" encoding="utf-8"?>
<comments xmlns="http://schemas.openxmlformats.org/spreadsheetml/2006/main">
  <authors>
    <author>.</author>
  </authors>
  <commentList>
    <comment ref="F1" authorId="0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Digite o nome da Empresa</t>
        </r>
      </text>
    </comment>
  </commentList>
</comments>
</file>

<file path=xl/sharedStrings.xml><?xml version="1.0" encoding="utf-8"?>
<sst xmlns="http://schemas.openxmlformats.org/spreadsheetml/2006/main" count="379" uniqueCount="119">
  <si>
    <t>Ano</t>
  </si>
  <si>
    <t>Ano / Análise Vertical</t>
  </si>
  <si>
    <t>Ano Ref.</t>
  </si>
  <si>
    <t>AV</t>
  </si>
  <si>
    <t>Circulante</t>
  </si>
  <si>
    <t>Aplicação Financeira</t>
  </si>
  <si>
    <t>Clientes</t>
  </si>
  <si>
    <t>Estoques</t>
  </si>
  <si>
    <t>Imposto a Recuperar</t>
  </si>
  <si>
    <t>Adiantamento a Fornecedor</t>
  </si>
  <si>
    <t>Outros Créditos</t>
  </si>
  <si>
    <t>Despesas Exerc. Seg</t>
  </si>
  <si>
    <t>Não Circulante</t>
  </si>
  <si>
    <t>Realizável a Longo Prazo</t>
  </si>
  <si>
    <t>Empresas Ligadas</t>
  </si>
  <si>
    <t>Depósitos Judiciais</t>
  </si>
  <si>
    <t>Permanente</t>
  </si>
  <si>
    <t>Investimentos</t>
  </si>
  <si>
    <t>Imobilizado</t>
  </si>
  <si>
    <t>Total Ativo</t>
  </si>
  <si>
    <t>PASSIVO</t>
  </si>
  <si>
    <t>ATIVO</t>
  </si>
  <si>
    <t>Fornecedores</t>
  </si>
  <si>
    <t>Empréstimos e Financiamento</t>
  </si>
  <si>
    <t>Obrigações Sciais</t>
  </si>
  <si>
    <t>Obrigações Tributárias</t>
  </si>
  <si>
    <t>Prvisões de Férias</t>
  </si>
  <si>
    <t>Adiantamento de Clientes</t>
  </si>
  <si>
    <t>Outras Contas a Pagar</t>
  </si>
  <si>
    <t>Exigível a Longo Prazo</t>
  </si>
  <si>
    <t>Epréstimos e Financiamento</t>
  </si>
  <si>
    <t>Conta Corrente dos Sócios</t>
  </si>
  <si>
    <t>Provisão p/ Contingência</t>
  </si>
  <si>
    <t>Patrimônio Líquido</t>
  </si>
  <si>
    <t>Capital Social</t>
  </si>
  <si>
    <t>Reservas e Lucros</t>
  </si>
  <si>
    <t>Lucros/ Prejuizo Acum.</t>
  </si>
  <si>
    <t>Total Passivo</t>
  </si>
  <si>
    <t>---</t>
  </si>
  <si>
    <t>Caixa e Bancos</t>
  </si>
  <si>
    <t>----</t>
  </si>
  <si>
    <t>Participação de Capitais de Terceiros</t>
  </si>
  <si>
    <t>PL = Patrimônio Líquido</t>
  </si>
  <si>
    <t>Onde:</t>
  </si>
  <si>
    <t>PC = Passivo Circulante</t>
  </si>
  <si>
    <t>ELP = Exigível Longo Prazo</t>
  </si>
  <si>
    <t>REF = Resultados Exercícios Futuros</t>
  </si>
  <si>
    <t>PCT</t>
  </si>
  <si>
    <t>EG</t>
  </si>
  <si>
    <t>CE</t>
  </si>
  <si>
    <t>POSA</t>
  </si>
  <si>
    <t>IPL</t>
  </si>
  <si>
    <t>Endivdamento Geral</t>
  </si>
  <si>
    <t>PELP = Passivo Exigível Longo Prazo</t>
  </si>
  <si>
    <t>Composição do Endividamento</t>
  </si>
  <si>
    <t>Passivo Oneroso Sobre o Ativo</t>
  </si>
  <si>
    <t>Capital de Terceiros</t>
  </si>
  <si>
    <t>Dividas de Curto Prazo</t>
  </si>
  <si>
    <t>Período</t>
  </si>
  <si>
    <t>Dividas c/ Juros</t>
  </si>
  <si>
    <t>Compromet. do Patri. L</t>
  </si>
  <si>
    <t>Imobilização do Patrimônio Líquido</t>
  </si>
  <si>
    <t>AP = Ativo Permanente</t>
  </si>
  <si>
    <t>POSA = Passivo Oneroso Sobre o Ativo</t>
  </si>
  <si>
    <t>PCF = Passivo Circulante Financeiro</t>
  </si>
  <si>
    <t>IPL = Imobilização do Patrimônio Líquido</t>
  </si>
  <si>
    <t>Dividas de Longo</t>
  </si>
  <si>
    <t>Liquidez Geral</t>
  </si>
  <si>
    <t>liquidez Corrente</t>
  </si>
  <si>
    <t>Liquidez Imediata</t>
  </si>
  <si>
    <t>AC = Ativo Circulante</t>
  </si>
  <si>
    <t>liquidez Seca</t>
  </si>
  <si>
    <t>LS = Liquidez Seca</t>
  </si>
  <si>
    <t>LG = Liquidez Geral</t>
  </si>
  <si>
    <t>LI = Liquidez Imediata</t>
  </si>
  <si>
    <t>ARLP = Ativo Realizável Longo Prazo</t>
  </si>
  <si>
    <t>LG</t>
  </si>
  <si>
    <t>LC</t>
  </si>
  <si>
    <t>LS</t>
  </si>
  <si>
    <t>LI</t>
  </si>
  <si>
    <t>Quitar Dívidas Curto S/ Vender Estoque</t>
  </si>
  <si>
    <t>Disp. Quitar Dívidas Curto Prazo</t>
  </si>
  <si>
    <t>Disp. p/ Quitar as Dívidas</t>
  </si>
  <si>
    <t>Disp. Recursos Imediatos</t>
  </si>
  <si>
    <t xml:space="preserve">Análise de Liquidez </t>
  </si>
  <si>
    <t>Análise da Estrutura de Capitais</t>
  </si>
  <si>
    <t>Descrição</t>
  </si>
  <si>
    <t>Receita Operacional Bruta</t>
  </si>
  <si>
    <t>Deduções</t>
  </si>
  <si>
    <t>Receita Operacional Líquida</t>
  </si>
  <si>
    <t>Custos dos Serviços Prestados</t>
  </si>
  <si>
    <t>Lucro Operacional Bruto</t>
  </si>
  <si>
    <t>Despesas Operacioais</t>
  </si>
  <si>
    <t>Administrativas</t>
  </si>
  <si>
    <t>Trbutárias</t>
  </si>
  <si>
    <t>Financeiras</t>
  </si>
  <si>
    <t>Receitas Fianceiras</t>
  </si>
  <si>
    <t>Outras Rec/Desp Operacionais</t>
  </si>
  <si>
    <t>Resultado Operacional Líquido</t>
  </si>
  <si>
    <t>Resultado Não Operacional</t>
  </si>
  <si>
    <t>Resultado Antes do Imposto</t>
  </si>
  <si>
    <t>Provisão Imposto de Renda</t>
  </si>
  <si>
    <t>Provisão Contribuição Social</t>
  </si>
  <si>
    <t>Resultado Líquido Exercícios</t>
  </si>
  <si>
    <t>Lucro Por Ação</t>
  </si>
  <si>
    <t>Contas a recebr</t>
  </si>
  <si>
    <t>Deferido</t>
  </si>
  <si>
    <t>Contingência</t>
  </si>
  <si>
    <t>Retenção contratuais</t>
  </si>
  <si>
    <t>∆</t>
  </si>
  <si>
    <t>Adiantamento Aaumento Capital</t>
  </si>
  <si>
    <t>Média</t>
  </si>
  <si>
    <t>Realizável Exercício L. Prazo</t>
  </si>
  <si>
    <t>Mínimo</t>
  </si>
  <si>
    <t>Saiba mais entrando no site www.qualidadevcget.com</t>
  </si>
  <si>
    <t>Análise do Balanço Patrimônial</t>
  </si>
  <si>
    <t xml:space="preserve"> (Empresa A)</t>
  </si>
  <si>
    <t xml:space="preserve"> (Empresa b)</t>
  </si>
  <si>
    <t xml:space="preserve"> (Empresa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</si>
</sst>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%"/>
    <numFmt numFmtId="177" formatCode="0.0000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1"/>
      </left>
      <right style="thin">
        <color indexed="21"/>
      </right>
      <top style="double">
        <color indexed="21"/>
      </top>
      <bottom/>
      <diagonal/>
    </border>
    <border>
      <left style="thin">
        <color indexed="21"/>
      </left>
      <right style="thin">
        <color indexed="64"/>
      </right>
      <top style="double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double">
        <color indexed="21"/>
      </top>
      <bottom style="thin">
        <color indexed="21"/>
      </bottom>
      <diagonal/>
    </border>
    <border>
      <left style="thin">
        <color indexed="64"/>
      </left>
      <right style="double">
        <color indexed="21"/>
      </right>
      <top style="double">
        <color indexed="21"/>
      </top>
      <bottom style="thin">
        <color indexed="21"/>
      </bottom>
      <diagonal/>
    </border>
    <border>
      <left style="double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 style="double">
        <color indexed="21"/>
      </right>
      <top style="thin">
        <color indexed="21"/>
      </top>
      <bottom/>
      <diagonal/>
    </border>
    <border>
      <left style="double">
        <color indexed="21"/>
      </left>
      <right style="thin">
        <color indexed="21"/>
      </right>
      <top/>
      <bottom style="double">
        <color indexed="21"/>
      </bottom>
      <diagonal/>
    </border>
    <border>
      <left style="thin">
        <color indexed="21"/>
      </left>
      <right style="thin">
        <color indexed="21"/>
      </right>
      <top/>
      <bottom style="double">
        <color indexed="21"/>
      </bottom>
      <diagonal/>
    </border>
    <border>
      <left style="thin">
        <color indexed="21"/>
      </left>
      <right style="double">
        <color indexed="21"/>
      </right>
      <top/>
      <bottom style="double">
        <color indexed="21"/>
      </bottom>
      <diagonal/>
    </border>
    <border>
      <left style="double">
        <color indexed="21"/>
      </left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double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double">
        <color indexed="21"/>
      </right>
      <top style="thin">
        <color indexed="21"/>
      </top>
      <bottom style="double">
        <color indexed="21"/>
      </bottom>
      <diagonal/>
    </border>
    <border>
      <left style="thin">
        <color indexed="21"/>
      </left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double">
        <color indexed="21"/>
      </right>
      <top/>
      <bottom style="thin">
        <color indexed="21"/>
      </bottom>
      <diagonal/>
    </border>
    <border>
      <left style="double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double">
        <color indexed="21"/>
      </left>
      <right style="thin">
        <color indexed="21"/>
      </right>
      <top style="thin">
        <color indexed="21"/>
      </top>
      <bottom style="double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double">
        <color indexed="21"/>
      </bottom>
      <diagonal/>
    </border>
    <border>
      <left style="thin">
        <color indexed="21"/>
      </left>
      <right style="thin">
        <color indexed="21"/>
      </right>
      <top style="double">
        <color indexed="21"/>
      </top>
      <bottom style="thin">
        <color indexed="21"/>
      </bottom>
      <diagonal/>
    </border>
    <border>
      <left style="double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 style="thin">
        <color indexed="21"/>
      </right>
      <top style="double">
        <color indexed="21"/>
      </top>
      <bottom/>
      <diagonal/>
    </border>
    <border>
      <left style="thin">
        <color indexed="21"/>
      </left>
      <right style="double">
        <color indexed="21"/>
      </right>
      <top style="double">
        <color indexed="21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9" fontId="0" fillId="0" borderId="0" xfId="0" applyNumberForma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9" fontId="7" fillId="2" borderId="2" xfId="2" applyFont="1" applyFill="1" applyBorder="1" applyAlignment="1" applyProtection="1">
      <alignment horizontal="center" vertical="center"/>
      <protection hidden="1"/>
    </xf>
    <xf numFmtId="172" fontId="7" fillId="0" borderId="2" xfId="2" applyNumberFormat="1" applyFont="1" applyBorder="1" applyAlignment="1" applyProtection="1">
      <alignment horizontal="center" vertical="center"/>
      <protection hidden="1"/>
    </xf>
    <xf numFmtId="172" fontId="7" fillId="2" borderId="2" xfId="2" applyNumberFormat="1" applyFont="1" applyFill="1" applyBorder="1" applyAlignment="1" applyProtection="1">
      <alignment horizontal="center" vertical="center"/>
      <protection hidden="1"/>
    </xf>
    <xf numFmtId="9" fontId="7" fillId="0" borderId="0" xfId="2" applyFont="1" applyBorder="1" applyAlignment="1" applyProtection="1">
      <alignment horizontal="center" vertical="center" wrapText="1"/>
      <protection hidden="1"/>
    </xf>
    <xf numFmtId="10" fontId="3" fillId="0" borderId="2" xfId="2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9" fontId="3" fillId="0" borderId="0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10" fontId="3" fillId="0" borderId="2" xfId="0" applyNumberFormat="1" applyFont="1" applyBorder="1" applyAlignment="1" applyProtection="1">
      <alignment horizontal="center" vertical="center"/>
      <protection hidden="1"/>
    </xf>
    <xf numFmtId="39" fontId="7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9" fontId="7" fillId="0" borderId="0" xfId="0" applyNumberFormat="1" applyFont="1" applyBorder="1" applyAlignment="1" applyProtection="1">
      <alignment horizontal="center" vertical="center" wrapText="1"/>
      <protection hidden="1"/>
    </xf>
    <xf numFmtId="9" fontId="7" fillId="0" borderId="0" xfId="2" applyFont="1" applyBorder="1" applyAlignment="1" applyProtection="1">
      <alignment horizontal="center" vertical="center"/>
      <protection hidden="1"/>
    </xf>
    <xf numFmtId="172" fontId="7" fillId="0" borderId="0" xfId="2" applyNumberFormat="1" applyFont="1" applyBorder="1" applyAlignment="1" applyProtection="1">
      <alignment horizontal="center" vertical="center"/>
      <protection hidden="1"/>
    </xf>
    <xf numFmtId="9" fontId="3" fillId="0" borderId="0" xfId="0" applyNumberFormat="1" applyFont="1" applyBorder="1" applyAlignment="1" applyProtection="1">
      <alignment vertical="center"/>
      <protection hidden="1"/>
    </xf>
    <xf numFmtId="9" fontId="7" fillId="0" borderId="0" xfId="2" applyFont="1" applyAlignment="1" applyProtection="1">
      <alignment vertical="center"/>
      <protection hidden="1"/>
    </xf>
    <xf numFmtId="0" fontId="11" fillId="0" borderId="0" xfId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10" fontId="7" fillId="0" borderId="2" xfId="2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4" borderId="14" xfId="0" applyFont="1" applyFill="1" applyBorder="1" applyAlignment="1" applyProtection="1">
      <alignment horizontal="left" vertical="center"/>
      <protection hidden="1"/>
    </xf>
    <xf numFmtId="39" fontId="5" fillId="4" borderId="8" xfId="0" applyNumberFormat="1" applyFont="1" applyFill="1" applyBorder="1" applyAlignment="1" applyProtection="1">
      <alignment horizontal="right" vertical="center"/>
      <protection hidden="1"/>
    </xf>
    <xf numFmtId="10" fontId="5" fillId="4" borderId="8" xfId="2" applyNumberFormat="1" applyFont="1" applyFill="1" applyBorder="1" applyAlignment="1" applyProtection="1">
      <alignment horizontal="right" vertical="center"/>
      <protection hidden="1"/>
    </xf>
    <xf numFmtId="10" fontId="5" fillId="4" borderId="15" xfId="2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hidden="1"/>
    </xf>
    <xf numFmtId="10" fontId="6" fillId="4" borderId="8" xfId="2" applyNumberFormat="1" applyFont="1" applyFill="1" applyBorder="1" applyAlignment="1" applyProtection="1">
      <alignment horizontal="right" vertical="center"/>
      <protection hidden="1"/>
    </xf>
    <xf numFmtId="10" fontId="6" fillId="4" borderId="15" xfId="2" applyNumberFormat="1" applyFont="1" applyFill="1" applyBorder="1" applyAlignment="1" applyProtection="1">
      <alignment horizontal="right" vertical="center"/>
      <protection hidden="1"/>
    </xf>
    <xf numFmtId="10" fontId="6" fillId="4" borderId="16" xfId="2" applyNumberFormat="1" applyFont="1" applyFill="1" applyBorder="1" applyAlignment="1" applyProtection="1">
      <alignment horizontal="right" vertical="center"/>
      <protection hidden="1"/>
    </xf>
    <xf numFmtId="10" fontId="5" fillId="4" borderId="17" xfId="2" applyNumberFormat="1" applyFont="1" applyFill="1" applyBorder="1" applyAlignment="1" applyProtection="1">
      <alignment horizontal="right" vertical="center"/>
      <protection hidden="1"/>
    </xf>
    <xf numFmtId="10" fontId="5" fillId="4" borderId="18" xfId="2" applyNumberFormat="1" applyFont="1" applyFill="1" applyBorder="1" applyAlignment="1" applyProtection="1">
      <alignment horizontal="right" vertical="center"/>
      <protection hidden="1"/>
    </xf>
    <xf numFmtId="0" fontId="5" fillId="4" borderId="19" xfId="0" applyFont="1" applyFill="1" applyBorder="1" applyAlignment="1" applyProtection="1">
      <alignment vertical="center"/>
      <protection hidden="1"/>
    </xf>
    <xf numFmtId="39" fontId="0" fillId="0" borderId="0" xfId="0" applyNumberFormat="1" applyAlignment="1" applyProtection="1">
      <alignment vertical="center"/>
      <protection hidden="1"/>
    </xf>
    <xf numFmtId="39" fontId="5" fillId="4" borderId="17" xfId="0" applyNumberFormat="1" applyFont="1" applyFill="1" applyBorder="1" applyAlignment="1" applyProtection="1">
      <alignment horizontal="right" vertical="center"/>
      <protection hidden="1"/>
    </xf>
    <xf numFmtId="0" fontId="5" fillId="4" borderId="20" xfId="0" applyFont="1" applyFill="1" applyBorder="1" applyAlignment="1" applyProtection="1">
      <alignment horizontal="left" vertical="center"/>
      <protection hidden="1"/>
    </xf>
    <xf numFmtId="39" fontId="5" fillId="4" borderId="21" xfId="0" applyNumberFormat="1" applyFont="1" applyFill="1" applyBorder="1" applyAlignment="1" applyProtection="1">
      <alignment horizontal="right" vertical="center"/>
      <protection hidden="1"/>
    </xf>
    <xf numFmtId="39" fontId="5" fillId="4" borderId="21" xfId="0" quotePrefix="1" applyNumberFormat="1" applyFont="1" applyFill="1" applyBorder="1" applyAlignment="1" applyProtection="1">
      <alignment horizontal="center" vertical="center"/>
      <protection hidden="1"/>
    </xf>
    <xf numFmtId="10" fontId="5" fillId="4" borderId="21" xfId="2" applyNumberFormat="1" applyFont="1" applyFill="1" applyBorder="1" applyAlignment="1" applyProtection="1">
      <alignment horizontal="right" vertical="center"/>
      <protection hidden="1"/>
    </xf>
    <xf numFmtId="10" fontId="5" fillId="4" borderId="16" xfId="2" applyNumberFormat="1" applyFont="1" applyFill="1" applyBorder="1" applyAlignment="1" applyProtection="1">
      <alignment horizontal="right" vertical="center"/>
      <protection hidden="1"/>
    </xf>
    <xf numFmtId="0" fontId="5" fillId="5" borderId="14" xfId="0" applyFont="1" applyFill="1" applyBorder="1" applyAlignment="1" applyProtection="1">
      <alignment horizontal="left" vertical="center"/>
      <protection hidden="1"/>
    </xf>
    <xf numFmtId="39" fontId="5" fillId="5" borderId="8" xfId="0" applyNumberFormat="1" applyFont="1" applyFill="1" applyBorder="1" applyAlignment="1" applyProtection="1">
      <alignment horizontal="right" vertical="center"/>
      <protection hidden="1"/>
    </xf>
    <xf numFmtId="10" fontId="5" fillId="4" borderId="22" xfId="2" applyNumberFormat="1" applyFont="1" applyFill="1" applyBorder="1" applyAlignment="1" applyProtection="1">
      <alignment horizontal="right" vertical="center"/>
      <protection hidden="1"/>
    </xf>
    <xf numFmtId="10" fontId="6" fillId="4" borderId="10" xfId="2" applyNumberFormat="1" applyFont="1" applyFill="1" applyBorder="1" applyAlignment="1" applyProtection="1">
      <alignment horizontal="right" vertical="center"/>
      <protection hidden="1"/>
    </xf>
    <xf numFmtId="0" fontId="6" fillId="5" borderId="19" xfId="0" applyFont="1" applyFill="1" applyBorder="1" applyAlignment="1" applyProtection="1">
      <alignment vertical="center"/>
      <protection locked="0"/>
    </xf>
    <xf numFmtId="39" fontId="6" fillId="5" borderId="8" xfId="0" applyNumberFormat="1" applyFont="1" applyFill="1" applyBorder="1" applyAlignment="1" applyProtection="1">
      <alignment horizontal="right" vertical="center"/>
      <protection locked="0"/>
    </xf>
    <xf numFmtId="10" fontId="6" fillId="4" borderId="8" xfId="2" applyNumberFormat="1" applyFont="1" applyFill="1" applyBorder="1" applyAlignment="1" applyProtection="1">
      <alignment horizontal="right" vertical="center"/>
      <protection locked="0"/>
    </xf>
    <xf numFmtId="0" fontId="6" fillId="5" borderId="20" xfId="0" applyFont="1" applyFill="1" applyBorder="1" applyAlignment="1" applyProtection="1">
      <alignment vertical="center"/>
      <protection locked="0"/>
    </xf>
    <xf numFmtId="39" fontId="6" fillId="5" borderId="21" xfId="0" applyNumberFormat="1" applyFont="1" applyFill="1" applyBorder="1" applyAlignment="1" applyProtection="1">
      <alignment horizontal="right" vertical="center"/>
      <protection locked="0"/>
    </xf>
    <xf numFmtId="10" fontId="6" fillId="4" borderId="21" xfId="2" applyNumberFormat="1" applyFont="1" applyFill="1" applyBorder="1" applyAlignment="1" applyProtection="1">
      <alignment horizontal="right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 applyProtection="1">
      <alignment vertical="center"/>
      <protection locked="0"/>
    </xf>
    <xf numFmtId="39" fontId="6" fillId="5" borderId="9" xfId="0" applyNumberFormat="1" applyFont="1" applyFill="1" applyBorder="1" applyAlignment="1" applyProtection="1">
      <alignment horizontal="right" vertical="center"/>
      <protection locked="0"/>
    </xf>
    <xf numFmtId="10" fontId="6" fillId="4" borderId="9" xfId="2" applyNumberFormat="1" applyFont="1" applyFill="1" applyBorder="1" applyAlignment="1" applyProtection="1">
      <alignment horizontal="right" vertical="center"/>
      <protection locked="0"/>
    </xf>
    <xf numFmtId="0" fontId="5" fillId="5" borderId="19" xfId="0" applyFont="1" applyFill="1" applyBorder="1" applyAlignment="1" applyProtection="1">
      <alignment vertical="center"/>
      <protection hidden="1"/>
    </xf>
    <xf numFmtId="0" fontId="5" fillId="3" borderId="22" xfId="0" applyFont="1" applyFill="1" applyBorder="1" applyAlignment="1" applyProtection="1">
      <alignment horizontal="center" vertical="center"/>
      <protection hidden="1"/>
    </xf>
    <xf numFmtId="177" fontId="6" fillId="4" borderId="21" xfId="2" applyNumberFormat="1" applyFont="1" applyFill="1" applyBorder="1" applyAlignment="1" applyProtection="1">
      <alignment horizontal="right" vertical="center"/>
      <protection hidden="1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6" fillId="5" borderId="19" xfId="0" applyFont="1" applyFill="1" applyBorder="1" applyAlignment="1" applyProtection="1">
      <alignment horizontal="left" vertical="center"/>
      <protection locked="0"/>
    </xf>
    <xf numFmtId="39" fontId="5" fillId="5" borderId="8" xfId="0" applyNumberFormat="1" applyFont="1" applyFill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</cellXfs>
  <cellStyles count="3">
    <cellStyle name="Hiperlink" xfId="1" builtinId="8"/>
    <cellStyle name="Normal" xfId="0" builtinId="0"/>
    <cellStyle name="Porcentagem" xfId="2" builtinId="5"/>
  </cellStyles>
  <dxfs count="1">
    <dxf>
      <font>
        <condense val="0"/>
        <extend val="0"/>
        <color indexed="10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Comparativo - Liquidez Geral (LG)</a:t>
            </a:r>
          </a:p>
        </c:rich>
      </c:tx>
      <c:layout>
        <c:manualLayout>
          <c:xMode val="edge"/>
          <c:yMode val="edge"/>
          <c:x val="0.2236503856041131"/>
          <c:y val="2.25226215979624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2776349614396"/>
          <c:y val="0.16216287550532932"/>
          <c:w val="0.88688946015424164"/>
          <c:h val="0.58558816154702253"/>
        </c:manualLayout>
      </c:layout>
      <c:lineChart>
        <c:grouping val="standard"/>
        <c:varyColors val="0"/>
        <c:ser>
          <c:idx val="0"/>
          <c:order val="0"/>
          <c:tx>
            <c:v>LG Empr. A</c:v>
          </c:tx>
          <c:spPr>
            <a:ln w="12700">
              <a:solidFill>
                <a:srgbClr val="99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Liquidez!$H$23:$H$26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Liquidez!$I$5:$I$8</c:f>
              <c:numCache>
                <c:formatCode>0.00%</c:formatCode>
                <c:ptCount val="4"/>
                <c:pt idx="0">
                  <c:v>0.52540246911921462</c:v>
                </c:pt>
                <c:pt idx="1">
                  <c:v>6.0330849580255537</c:v>
                </c:pt>
                <c:pt idx="2">
                  <c:v>8.6094417912104912</c:v>
                </c:pt>
                <c:pt idx="3">
                  <c:v>6.0715337136669891</c:v>
                </c:pt>
              </c:numCache>
            </c:numRef>
          </c:val>
          <c:smooth val="0"/>
        </c:ser>
        <c:ser>
          <c:idx val="1"/>
          <c:order val="1"/>
          <c:tx>
            <c:v>LG Empr. B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Liquidez!$H$23:$H$26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Liquidez!$I$14:$I$17</c:f>
              <c:numCache>
                <c:formatCode>0.00%</c:formatCode>
                <c:ptCount val="4"/>
                <c:pt idx="0">
                  <c:v>0.52540246911921462</c:v>
                </c:pt>
                <c:pt idx="1">
                  <c:v>6.0330849580255537</c:v>
                </c:pt>
                <c:pt idx="2">
                  <c:v>8.6094417912104912</c:v>
                </c:pt>
                <c:pt idx="3">
                  <c:v>6.0715337136669891</c:v>
                </c:pt>
              </c:numCache>
            </c:numRef>
          </c:val>
          <c:smooth val="0"/>
        </c:ser>
        <c:ser>
          <c:idx val="2"/>
          <c:order val="2"/>
          <c:tx>
            <c:v>LG Empr. C</c:v>
          </c:tx>
          <c:spPr>
            <a:ln w="12700">
              <a:solidFill>
                <a:srgbClr val="008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Liquidez!$H$23:$H$26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Liquidez!$I$23:$I$26</c:f>
              <c:numCache>
                <c:formatCode>0.00%</c:formatCode>
                <c:ptCount val="4"/>
                <c:pt idx="0">
                  <c:v>0.52540246911921462</c:v>
                </c:pt>
                <c:pt idx="1">
                  <c:v>6.0330849580255537</c:v>
                </c:pt>
                <c:pt idx="2">
                  <c:v>8.6094417912104912</c:v>
                </c:pt>
                <c:pt idx="3">
                  <c:v>6.0715337136669891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50080"/>
        <c:axId val="200871296"/>
      </c:lineChart>
      <c:catAx>
        <c:axId val="17995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087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8712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Dot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9950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838046272493568E-2"/>
          <c:y val="0.86937319368134891"/>
          <c:w val="0.85604113110539848"/>
          <c:h val="9.90995350310345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t>Comparativo PCT - Último Ano x Média  Período                  
</a:t>
            </a:r>
          </a:p>
        </c:rich>
      </c:tx>
      <c:layout>
        <c:manualLayout>
          <c:xMode val="edge"/>
          <c:yMode val="edge"/>
          <c:x val="0.17553214284322904"/>
          <c:y val="5.02285344808365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7678570269087"/>
          <c:y val="0.18721544670129986"/>
          <c:w val="0.82180957785693598"/>
          <c:h val="0.68493456110231654"/>
        </c:manualLayout>
      </c:layout>
      <c:barChart>
        <c:barDir val="col"/>
        <c:grouping val="clustered"/>
        <c:varyColors val="0"/>
        <c:ser>
          <c:idx val="0"/>
          <c:order val="0"/>
          <c:tx>
            <c:v>Delta LG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CCCC" mc:Ignorable="a14" a14:legacySpreadsheetColorIndex="49"/>
                </a:gs>
                <a:gs pos="100000">
                  <a:srgbClr xmlns:mc="http://schemas.openxmlformats.org/markup-compatibility/2006" xmlns:a14="http://schemas.microsoft.com/office/drawing/2010/main" val="339966" mc:Ignorable="a14" a14:legacySpreadsheetColorIndex="57"/>
                </a:gs>
              </a:gsLst>
              <a:lin ang="27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800080" mc:Ignorable="a14" a14:legacySpreadsheetColorIndex="20"/>
                  </a:gs>
                  <a:gs pos="100000">
                    <a:srgbClr xmlns:mc="http://schemas.openxmlformats.org/markup-compatibility/2006" xmlns:a14="http://schemas.microsoft.com/office/drawing/2010/main" val="993300" mc:Ignorable="a14" a14:legacySpreadsheetColorIndex="60"/>
                  </a:gs>
                </a:gsLst>
                <a:lin ang="2700000" scaled="1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  <a:gs pos="10000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</a:gsLst>
                <a:lin ang="2700000" scaled="1"/>
              </a:gradFill>
              <a:ln w="25400">
                <a:noFill/>
              </a:ln>
            </c:spPr>
          </c:dPt>
          <c:cat>
            <c:strRef>
              <c:f>(Liquidez!$H$2,Liquidez!$H$12,Liquidez!$H$21)</c:f>
              <c:strCache>
                <c:ptCount val="3"/>
                <c:pt idx="0">
                  <c:v> (Empresa A)</c:v>
                </c:pt>
                <c:pt idx="1">
                  <c:v> (Empresa b)</c:v>
                </c:pt>
                <c:pt idx="2">
                  <c:v> (Empresa c)</c:v>
                </c:pt>
              </c:strCache>
            </c:strRef>
          </c:cat>
          <c:val>
            <c:numRef>
              <c:f>('Estrutura de Capitais'!$I$10,'Estrutura de Capitais'!$I$20,'Estrutura de Capitais'!$I$30)</c:f>
              <c:numCache>
                <c:formatCode>0.00%</c:formatCode>
                <c:ptCount val="3"/>
                <c:pt idx="0">
                  <c:v>-1.3424554324349813</c:v>
                </c:pt>
                <c:pt idx="1">
                  <c:v>-1.3424554324349813</c:v>
                </c:pt>
                <c:pt idx="2">
                  <c:v>-1.3424554324349813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11424"/>
        <c:axId val="196622528"/>
      </c:barChart>
      <c:catAx>
        <c:axId val="19831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662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6225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8311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Comparativo - Liquidez Geral (EG)</a:t>
            </a:r>
          </a:p>
        </c:rich>
      </c:tx>
      <c:layout>
        <c:manualLayout>
          <c:xMode val="edge"/>
          <c:yMode val="edge"/>
          <c:x val="0.22506421967938239"/>
          <c:y val="2.27273231696625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41534428866325E-2"/>
          <c:y val="0.15909126218763803"/>
          <c:w val="0.90792952257023574"/>
          <c:h val="0.58636493777729448"/>
        </c:manualLayout>
      </c:layout>
      <c:lineChart>
        <c:grouping val="standard"/>
        <c:varyColors val="0"/>
        <c:ser>
          <c:idx val="0"/>
          <c:order val="0"/>
          <c:tx>
            <c:v>LG Empr. A</c:v>
          </c:tx>
          <c:spPr>
            <a:ln w="12700">
              <a:solidFill>
                <a:srgbClr val="99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Capitais'!$J$5:$J$8</c:f>
              <c:numCache>
                <c:formatCode>0.0%</c:formatCode>
                <c:ptCount val="4"/>
                <c:pt idx="0">
                  <c:v>0.78265647442138442</c:v>
                </c:pt>
                <c:pt idx="1">
                  <c:v>0.65700869373492699</c:v>
                </c:pt>
                <c:pt idx="2">
                  <c:v>0.50816429679027697</c:v>
                </c:pt>
                <c:pt idx="3">
                  <c:v>0.28228198188336046</c:v>
                </c:pt>
              </c:numCache>
            </c:numRef>
          </c:val>
          <c:smooth val="0"/>
        </c:ser>
        <c:ser>
          <c:idx val="1"/>
          <c:order val="1"/>
          <c:tx>
            <c:v>LG Empr. B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Capitais'!$J$15:$J$18</c:f>
              <c:numCache>
                <c:formatCode>0.0%</c:formatCode>
                <c:ptCount val="4"/>
                <c:pt idx="0">
                  <c:v>0.78265647442138442</c:v>
                </c:pt>
                <c:pt idx="1">
                  <c:v>0.65700869373492699</c:v>
                </c:pt>
                <c:pt idx="2">
                  <c:v>0.50816429679027697</c:v>
                </c:pt>
                <c:pt idx="3">
                  <c:v>0.28228198188336046</c:v>
                </c:pt>
              </c:numCache>
            </c:numRef>
          </c:val>
          <c:smooth val="0"/>
        </c:ser>
        <c:ser>
          <c:idx val="2"/>
          <c:order val="2"/>
          <c:tx>
            <c:v>LG Empr. C</c:v>
          </c:tx>
          <c:spPr>
            <a:ln w="12700">
              <a:solidFill>
                <a:srgbClr val="008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Capitais'!$J$25:$J$28</c:f>
              <c:numCache>
                <c:formatCode>0.0%</c:formatCode>
                <c:ptCount val="4"/>
                <c:pt idx="0">
                  <c:v>0.78265647442138442</c:v>
                </c:pt>
                <c:pt idx="1">
                  <c:v>0.65700869373492699</c:v>
                </c:pt>
                <c:pt idx="2">
                  <c:v>0.50816429679027697</c:v>
                </c:pt>
                <c:pt idx="3">
                  <c:v>0.28228198188336046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23168"/>
        <c:axId val="218344832"/>
      </c:lineChart>
      <c:catAx>
        <c:axId val="18682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34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3448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Dot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823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672643852706218E-2"/>
          <c:y val="0.8681837450811104"/>
          <c:w val="0.85166346765039014"/>
          <c:h val="0.100000221946515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675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t>Comparativo EG - Último Ano x Média Período 
</a:t>
            </a:r>
          </a:p>
        </c:rich>
      </c:tx>
      <c:layout>
        <c:manualLayout>
          <c:xMode val="edge"/>
          <c:yMode val="edge"/>
          <c:x val="0.17819172076509615"/>
          <c:y val="4.1474747702035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9805193708955"/>
          <c:y val="0.18894051730927175"/>
          <c:w val="0.8297883116225373"/>
          <c:h val="0.68202918443346872"/>
        </c:manualLayout>
      </c:layout>
      <c:barChart>
        <c:barDir val="col"/>
        <c:grouping val="clustered"/>
        <c:varyColors val="0"/>
        <c:ser>
          <c:idx val="0"/>
          <c:order val="0"/>
          <c:tx>
            <c:v>Delta LG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CCCC" mc:Ignorable="a14" a14:legacySpreadsheetColorIndex="49"/>
                </a:gs>
                <a:gs pos="100000">
                  <a:srgbClr xmlns:mc="http://schemas.openxmlformats.org/markup-compatibility/2006" xmlns:a14="http://schemas.microsoft.com/office/drawing/2010/main" val="339966" mc:Ignorable="a14" a14:legacySpreadsheetColorIndex="57"/>
                </a:gs>
              </a:gsLst>
              <a:lin ang="27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800080" mc:Ignorable="a14" a14:legacySpreadsheetColorIndex="20"/>
                  </a:gs>
                  <a:gs pos="100000">
                    <a:srgbClr xmlns:mc="http://schemas.openxmlformats.org/markup-compatibility/2006" xmlns:a14="http://schemas.microsoft.com/office/drawing/2010/main" val="993300" mc:Ignorable="a14" a14:legacySpreadsheetColorIndex="60"/>
                  </a:gs>
                </a:gsLst>
                <a:lin ang="2700000" scaled="1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  <a:gs pos="10000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</a:gsLst>
                <a:lin ang="2700000" scaled="1"/>
              </a:gradFill>
              <a:ln w="25400">
                <a:noFill/>
              </a:ln>
            </c:spPr>
          </c:dPt>
          <c:cat>
            <c:strRef>
              <c:f>(Liquidez!$H$2,Liquidez!$H$12,Liquidez!$H$21)</c:f>
              <c:strCache>
                <c:ptCount val="3"/>
                <c:pt idx="0">
                  <c:v> (Empresa A)</c:v>
                </c:pt>
                <c:pt idx="1">
                  <c:v> (Empresa b)</c:v>
                </c:pt>
                <c:pt idx="2">
                  <c:v> (Empresa c)</c:v>
                </c:pt>
              </c:strCache>
            </c:strRef>
          </c:cat>
          <c:val>
            <c:numRef>
              <c:f>('Estrutura de Capitais'!$J$10,'Estrutura de Capitais'!$J$20,'Estrutura de Capitais'!$J$30)</c:f>
              <c:numCache>
                <c:formatCode>0.00%</c:formatCode>
                <c:ptCount val="3"/>
                <c:pt idx="0">
                  <c:v>-0.27524587982412679</c:v>
                </c:pt>
                <c:pt idx="1">
                  <c:v>-0.27524587982412679</c:v>
                </c:pt>
                <c:pt idx="2">
                  <c:v>-0.27524587982412679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23680"/>
        <c:axId val="218346560"/>
      </c:barChart>
      <c:catAx>
        <c:axId val="18682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34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3465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823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Comparativo - Liquidez Geral (CE)</a:t>
            </a:r>
          </a:p>
        </c:rich>
      </c:tx>
      <c:layout>
        <c:manualLayout>
          <c:xMode val="edge"/>
          <c:yMode val="edge"/>
          <c:x val="0.22448979591836735"/>
          <c:y val="2.25226215979624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32653061224483E-2"/>
          <c:y val="0.16216287550532932"/>
          <c:w val="0.90816326530612246"/>
          <c:h val="0.58558816154702253"/>
        </c:manualLayout>
      </c:layout>
      <c:lineChart>
        <c:grouping val="standard"/>
        <c:varyColors val="0"/>
        <c:ser>
          <c:idx val="0"/>
          <c:order val="0"/>
          <c:tx>
            <c:v>LG Empr. A</c:v>
          </c:tx>
          <c:spPr>
            <a:ln w="12700">
              <a:solidFill>
                <a:srgbClr val="99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Capitais'!$K$5:$K$8</c:f>
              <c:numCache>
                <c:formatCode>0.0%</c:formatCode>
                <c:ptCount val="4"/>
                <c:pt idx="0">
                  <c:v>0.60591346139491276</c:v>
                </c:pt>
                <c:pt idx="1">
                  <c:v>0.67639116595261539</c:v>
                </c:pt>
                <c:pt idx="2">
                  <c:v>0.65245550522009432</c:v>
                </c:pt>
                <c:pt idx="3">
                  <c:v>0.55385067058171111</c:v>
                </c:pt>
              </c:numCache>
            </c:numRef>
          </c:val>
          <c:smooth val="0"/>
        </c:ser>
        <c:ser>
          <c:idx val="1"/>
          <c:order val="1"/>
          <c:tx>
            <c:v>LG Empr. B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Capitais'!$K$15:$K$18</c:f>
              <c:numCache>
                <c:formatCode>0.0%</c:formatCode>
                <c:ptCount val="4"/>
                <c:pt idx="0">
                  <c:v>0.60591346139491276</c:v>
                </c:pt>
                <c:pt idx="1">
                  <c:v>0.67639116595261539</c:v>
                </c:pt>
                <c:pt idx="2">
                  <c:v>0.65245550522009432</c:v>
                </c:pt>
                <c:pt idx="3">
                  <c:v>0.55385067058171111</c:v>
                </c:pt>
              </c:numCache>
            </c:numRef>
          </c:val>
          <c:smooth val="0"/>
        </c:ser>
        <c:ser>
          <c:idx val="2"/>
          <c:order val="2"/>
          <c:tx>
            <c:v>LG Empr. C</c:v>
          </c:tx>
          <c:spPr>
            <a:ln w="12700">
              <a:solidFill>
                <a:srgbClr val="008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Capitais'!$K$25:$K$28</c:f>
              <c:numCache>
                <c:formatCode>0.0%</c:formatCode>
                <c:ptCount val="4"/>
                <c:pt idx="0">
                  <c:v>0.60591346139491276</c:v>
                </c:pt>
                <c:pt idx="1">
                  <c:v>0.67639116595261539</c:v>
                </c:pt>
                <c:pt idx="2">
                  <c:v>0.65245550522009432</c:v>
                </c:pt>
                <c:pt idx="3">
                  <c:v>0.55385067058171111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82432"/>
        <c:axId val="218348864"/>
      </c:lineChart>
      <c:catAx>
        <c:axId val="18088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3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3488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Dot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0882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6530612244897961E-2"/>
          <c:y val="0.86937319368134891"/>
          <c:w val="0.84948979591836737"/>
          <c:h val="9.90995350310345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t>Comparativo CE - Último Ano x Média Período 
</a:t>
            </a:r>
          </a:p>
        </c:rich>
      </c:tx>
      <c:layout>
        <c:manualLayout>
          <c:xMode val="edge"/>
          <c:yMode val="edge"/>
          <c:x val="0.18037135278514588"/>
          <c:y val="4.1096073666138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6843501326259"/>
          <c:y val="0.18721544670129986"/>
          <c:w val="0.843501326259947"/>
          <c:h val="0.68493456110231654"/>
        </c:manualLayout>
      </c:layout>
      <c:barChart>
        <c:barDir val="col"/>
        <c:grouping val="clustered"/>
        <c:varyColors val="0"/>
        <c:ser>
          <c:idx val="0"/>
          <c:order val="0"/>
          <c:tx>
            <c:v>Delta LG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CCCC" mc:Ignorable="a14" a14:legacySpreadsheetColorIndex="49"/>
                </a:gs>
                <a:gs pos="100000">
                  <a:srgbClr xmlns:mc="http://schemas.openxmlformats.org/markup-compatibility/2006" xmlns:a14="http://schemas.microsoft.com/office/drawing/2010/main" val="339966" mc:Ignorable="a14" a14:legacySpreadsheetColorIndex="57"/>
                </a:gs>
              </a:gsLst>
              <a:lin ang="27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800080" mc:Ignorable="a14" a14:legacySpreadsheetColorIndex="20"/>
                  </a:gs>
                  <a:gs pos="100000">
                    <a:srgbClr xmlns:mc="http://schemas.openxmlformats.org/markup-compatibility/2006" xmlns:a14="http://schemas.microsoft.com/office/drawing/2010/main" val="993300" mc:Ignorable="a14" a14:legacySpreadsheetColorIndex="60"/>
                  </a:gs>
                </a:gsLst>
                <a:lin ang="2700000" scaled="1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  <a:gs pos="10000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</a:gsLst>
                <a:lin ang="2700000" scaled="1"/>
              </a:gradFill>
              <a:ln w="25400">
                <a:noFill/>
              </a:ln>
            </c:spPr>
          </c:dPt>
          <c:cat>
            <c:strRef>
              <c:f>(Liquidez!$H$2,Liquidez!$H$12,Liquidez!$H$21)</c:f>
              <c:strCache>
                <c:ptCount val="3"/>
                <c:pt idx="0">
                  <c:v> (Empresa A)</c:v>
                </c:pt>
                <c:pt idx="1">
                  <c:v> (Empresa b)</c:v>
                </c:pt>
                <c:pt idx="2">
                  <c:v> (Empresa c)</c:v>
                </c:pt>
              </c:strCache>
            </c:strRef>
          </c:cat>
          <c:val>
            <c:numRef>
              <c:f>('Estrutura de Capitais'!$K$10,'Estrutura de Capitais'!$K$20,'Estrutura de Capitais'!$K$30)</c:f>
              <c:numCache>
                <c:formatCode>0.00%</c:formatCode>
                <c:ptCount val="3"/>
                <c:pt idx="0">
                  <c:v>-6.8302030205622311E-2</c:v>
                </c:pt>
                <c:pt idx="1">
                  <c:v>-6.8302030205622311E-2</c:v>
                </c:pt>
                <c:pt idx="2">
                  <c:v>-6.8302030205622311E-2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22656"/>
        <c:axId val="327617920"/>
      </c:barChart>
      <c:catAx>
        <c:axId val="18682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2761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6179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822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t>Comparativo - Liquidez Geral (POSA)</a:t>
            </a:r>
          </a:p>
        </c:rich>
      </c:tx>
      <c:layout>
        <c:manualLayout>
          <c:xMode val="edge"/>
          <c:yMode val="edge"/>
          <c:x val="0.20101831121359934"/>
          <c:y val="2.2421573758000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25138719432646E-2"/>
          <c:y val="0.16143533105760199"/>
          <c:w val="0.90839920383867045"/>
          <c:h val="0.58744523245960723"/>
        </c:manualLayout>
      </c:layout>
      <c:lineChart>
        <c:grouping val="standard"/>
        <c:varyColors val="0"/>
        <c:ser>
          <c:idx val="0"/>
          <c:order val="0"/>
          <c:tx>
            <c:v>LG Empr. A</c:v>
          </c:tx>
          <c:spPr>
            <a:ln w="12700">
              <a:solidFill>
                <a:srgbClr val="99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Capitais'!$L$5:$L$8</c:f>
              <c:numCache>
                <c:formatCode>0.0%</c:formatCode>
                <c:ptCount val="4"/>
                <c:pt idx="0">
                  <c:v>0.54280446528540305</c:v>
                </c:pt>
                <c:pt idx="1">
                  <c:v>0.29913772126985649</c:v>
                </c:pt>
                <c:pt idx="2">
                  <c:v>0.18555349640755811</c:v>
                </c:pt>
                <c:pt idx="3">
                  <c:v>0.17871070079153487</c:v>
                </c:pt>
              </c:numCache>
            </c:numRef>
          </c:val>
          <c:smooth val="0"/>
        </c:ser>
        <c:ser>
          <c:idx val="1"/>
          <c:order val="1"/>
          <c:tx>
            <c:v>LG Empr. B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Capitais'!$L$15:$L$18</c:f>
              <c:numCache>
                <c:formatCode>0.0%</c:formatCode>
                <c:ptCount val="4"/>
                <c:pt idx="0">
                  <c:v>0.54280446528540305</c:v>
                </c:pt>
                <c:pt idx="1">
                  <c:v>0.29913772126985649</c:v>
                </c:pt>
                <c:pt idx="2">
                  <c:v>0.18555349640755811</c:v>
                </c:pt>
                <c:pt idx="3">
                  <c:v>0.17871070079153487</c:v>
                </c:pt>
              </c:numCache>
            </c:numRef>
          </c:val>
          <c:smooth val="0"/>
        </c:ser>
        <c:ser>
          <c:idx val="2"/>
          <c:order val="2"/>
          <c:tx>
            <c:v>LG Empr. C</c:v>
          </c:tx>
          <c:spPr>
            <a:ln w="12700">
              <a:solidFill>
                <a:srgbClr val="008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Capitais'!$L$25:$L$28</c:f>
              <c:numCache>
                <c:formatCode>0.0%</c:formatCode>
                <c:ptCount val="4"/>
                <c:pt idx="0">
                  <c:v>0.54280446528540305</c:v>
                </c:pt>
                <c:pt idx="1">
                  <c:v>0.29913772126985649</c:v>
                </c:pt>
                <c:pt idx="2">
                  <c:v>0.18555349640755811</c:v>
                </c:pt>
                <c:pt idx="3">
                  <c:v>0.17871070079153487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24192"/>
        <c:axId val="327620800"/>
      </c:lineChart>
      <c:catAx>
        <c:axId val="18682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2762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6208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Dot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824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8880603134450375E-2"/>
          <c:y val="0.86995706181041066"/>
          <c:w val="0.84733034979909594"/>
          <c:h val="9.86549245352012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t>Comparativo POSA - Último Ano x Média Período 
</a:t>
            </a:r>
          </a:p>
        </c:rich>
      </c:tx>
      <c:layout>
        <c:manualLayout>
          <c:xMode val="edge"/>
          <c:yMode val="edge"/>
          <c:x val="0.15873056881037328"/>
          <c:y val="4.0909181705392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7547400864442"/>
          <c:y val="0.1863640499912331"/>
          <c:w val="0.83598099573463269"/>
          <c:h val="0.68636515972380974"/>
        </c:manualLayout>
      </c:layout>
      <c:barChart>
        <c:barDir val="col"/>
        <c:grouping val="clustered"/>
        <c:varyColors val="0"/>
        <c:ser>
          <c:idx val="0"/>
          <c:order val="0"/>
          <c:tx>
            <c:v>Delta LG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CCCC" mc:Ignorable="a14" a14:legacySpreadsheetColorIndex="49"/>
                </a:gs>
                <a:gs pos="100000">
                  <a:srgbClr xmlns:mc="http://schemas.openxmlformats.org/markup-compatibility/2006" xmlns:a14="http://schemas.microsoft.com/office/drawing/2010/main" val="339966" mc:Ignorable="a14" a14:legacySpreadsheetColorIndex="57"/>
                </a:gs>
              </a:gsLst>
              <a:lin ang="27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800080" mc:Ignorable="a14" a14:legacySpreadsheetColorIndex="20"/>
                  </a:gs>
                  <a:gs pos="100000">
                    <a:srgbClr xmlns:mc="http://schemas.openxmlformats.org/markup-compatibility/2006" xmlns:a14="http://schemas.microsoft.com/office/drawing/2010/main" val="993300" mc:Ignorable="a14" a14:legacySpreadsheetColorIndex="60"/>
                  </a:gs>
                </a:gsLst>
                <a:lin ang="2700000" scaled="1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  <a:gs pos="10000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</a:gsLst>
                <a:lin ang="2700000" scaled="1"/>
              </a:gradFill>
              <a:ln w="25400">
                <a:noFill/>
              </a:ln>
            </c:spPr>
          </c:dPt>
          <c:cat>
            <c:strRef>
              <c:f>(Liquidez!$H$2,Liquidez!$H$12,Liquidez!$H$21)</c:f>
              <c:strCache>
                <c:ptCount val="3"/>
                <c:pt idx="0">
                  <c:v> (Empresa A)</c:v>
                </c:pt>
                <c:pt idx="1">
                  <c:v> (Empresa b)</c:v>
                </c:pt>
                <c:pt idx="2">
                  <c:v> (Empresa c)</c:v>
                </c:pt>
              </c:strCache>
            </c:strRef>
          </c:cat>
          <c:val>
            <c:numRef>
              <c:f>('Estrutura de Capitais'!$L$10,'Estrutura de Capitais'!$L$20,'Estrutura de Capitais'!$L$30)</c:f>
              <c:numCache>
                <c:formatCode>0.00%</c:formatCode>
                <c:ptCount val="3"/>
                <c:pt idx="0">
                  <c:v>-0.12284089514705329</c:v>
                </c:pt>
                <c:pt idx="1">
                  <c:v>-0.12284089514705329</c:v>
                </c:pt>
                <c:pt idx="2">
                  <c:v>-0.12284089514705329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01056"/>
        <c:axId val="327620224"/>
      </c:barChart>
      <c:catAx>
        <c:axId val="18110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2762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6202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1101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t>Comparativo - Liquidez Geral (POSA)</a:t>
            </a:r>
          </a:p>
        </c:rich>
      </c:tx>
      <c:layout>
        <c:manualLayout>
          <c:xMode val="edge"/>
          <c:yMode val="edge"/>
          <c:x val="0.20050786270109094"/>
          <c:y val="2.2321428571428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18374764998866E-2"/>
          <c:y val="0.16071428571428573"/>
          <c:w val="0.90863056768342476"/>
          <c:h val="0.5892857142857143"/>
        </c:manualLayout>
      </c:layout>
      <c:lineChart>
        <c:grouping val="standard"/>
        <c:varyColors val="0"/>
        <c:ser>
          <c:idx val="0"/>
          <c:order val="0"/>
          <c:tx>
            <c:v>LG Empr. A</c:v>
          </c:tx>
          <c:spPr>
            <a:ln w="12700">
              <a:solidFill>
                <a:srgbClr val="99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Capitais'!$M$5:$M$8</c:f>
              <c:numCache>
                <c:formatCode>0.0%</c:formatCode>
                <c:ptCount val="4"/>
                <c:pt idx="0">
                  <c:v>0.58879035586686523</c:v>
                </c:pt>
                <c:pt idx="1">
                  <c:v>0.34920182947447098</c:v>
                </c:pt>
                <c:pt idx="2">
                  <c:v>0.32865255231158569</c:v>
                </c:pt>
                <c:pt idx="3">
                  <c:v>0.3572612605746513</c:v>
                </c:pt>
              </c:numCache>
            </c:numRef>
          </c:val>
          <c:smooth val="0"/>
        </c:ser>
        <c:ser>
          <c:idx val="1"/>
          <c:order val="1"/>
          <c:tx>
            <c:v>LG Empr. B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Capitais'!$M$15:$M$18</c:f>
              <c:numCache>
                <c:formatCode>0.0%</c:formatCode>
                <c:ptCount val="4"/>
                <c:pt idx="0">
                  <c:v>0.58879035586686523</c:v>
                </c:pt>
                <c:pt idx="1">
                  <c:v>0.34920182947447098</c:v>
                </c:pt>
                <c:pt idx="2">
                  <c:v>0.32865255231158569</c:v>
                </c:pt>
                <c:pt idx="3">
                  <c:v>0.3572612605746513</c:v>
                </c:pt>
              </c:numCache>
            </c:numRef>
          </c:val>
          <c:smooth val="0"/>
        </c:ser>
        <c:ser>
          <c:idx val="2"/>
          <c:order val="2"/>
          <c:tx>
            <c:v>LG Empr. C</c:v>
          </c:tx>
          <c:spPr>
            <a:ln w="12700">
              <a:solidFill>
                <a:srgbClr val="008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'Estrutura de Capitais'!$H$25:$H$28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Capitais'!$M$25:$M$28</c:f>
              <c:numCache>
                <c:formatCode>0.0%</c:formatCode>
                <c:ptCount val="4"/>
                <c:pt idx="0">
                  <c:v>0.58879035586686523</c:v>
                </c:pt>
                <c:pt idx="1">
                  <c:v>0.34920182947447098</c:v>
                </c:pt>
                <c:pt idx="2">
                  <c:v>0.32865255231158569</c:v>
                </c:pt>
                <c:pt idx="3">
                  <c:v>0.3572612605746513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07840"/>
        <c:axId val="200869568"/>
      </c:lineChart>
      <c:catAx>
        <c:axId val="19830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086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8695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Dot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8307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8680300553592653E-2"/>
          <c:y val="0.8705357142857143"/>
          <c:w val="0.84517871239826947"/>
          <c:h val="9.8214285714285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t>Comparativo POSA - Último Ano x Média Período 
</a:t>
            </a:r>
          </a:p>
        </c:rich>
      </c:tx>
      <c:layout>
        <c:manualLayout>
          <c:xMode val="edge"/>
          <c:yMode val="edge"/>
          <c:x val="0.16095007543246442"/>
          <c:y val="4.072398190045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1071385780046"/>
          <c:y val="0.18552036199095023"/>
          <c:w val="0.84432826456374788"/>
          <c:h val="0.68778280542986425"/>
        </c:manualLayout>
      </c:layout>
      <c:barChart>
        <c:barDir val="col"/>
        <c:grouping val="clustered"/>
        <c:varyColors val="0"/>
        <c:ser>
          <c:idx val="0"/>
          <c:order val="0"/>
          <c:tx>
            <c:v>Delta LG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CCCC" mc:Ignorable="a14" a14:legacySpreadsheetColorIndex="49"/>
                </a:gs>
                <a:gs pos="100000">
                  <a:srgbClr xmlns:mc="http://schemas.openxmlformats.org/markup-compatibility/2006" xmlns:a14="http://schemas.microsoft.com/office/drawing/2010/main" val="339966" mc:Ignorable="a14" a14:legacySpreadsheetColorIndex="57"/>
                </a:gs>
              </a:gsLst>
              <a:lin ang="27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800080" mc:Ignorable="a14" a14:legacySpreadsheetColorIndex="20"/>
                  </a:gs>
                  <a:gs pos="100000">
                    <a:srgbClr xmlns:mc="http://schemas.openxmlformats.org/markup-compatibility/2006" xmlns:a14="http://schemas.microsoft.com/office/drawing/2010/main" val="993300" mc:Ignorable="a14" a14:legacySpreadsheetColorIndex="60"/>
                  </a:gs>
                </a:gsLst>
                <a:lin ang="2700000" scaled="1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  <a:gs pos="10000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</a:gsLst>
                <a:lin ang="2700000" scaled="1"/>
              </a:gradFill>
              <a:ln w="25400">
                <a:noFill/>
              </a:ln>
            </c:spPr>
          </c:dPt>
          <c:cat>
            <c:strRef>
              <c:f>(Liquidez!$H$2,Liquidez!$H$12,Liquidez!$H$21)</c:f>
              <c:strCache>
                <c:ptCount val="3"/>
                <c:pt idx="0">
                  <c:v> (Empresa A)</c:v>
                </c:pt>
                <c:pt idx="1">
                  <c:v> (Empresa b)</c:v>
                </c:pt>
                <c:pt idx="2">
                  <c:v> (Empresa c)</c:v>
                </c:pt>
              </c:strCache>
            </c:strRef>
          </c:cat>
          <c:val>
            <c:numRef>
              <c:f>('Estrutura de Capitais'!$M$10,'Estrutura de Capitais'!$M$20,'Estrutura de Capitais'!$M$30)</c:f>
              <c:numCache>
                <c:formatCode>0.00%</c:formatCode>
                <c:ptCount val="3"/>
                <c:pt idx="0">
                  <c:v>-4.8715238982242004E-2</c:v>
                </c:pt>
                <c:pt idx="1">
                  <c:v>-4.8715238982242004E-2</c:v>
                </c:pt>
                <c:pt idx="2">
                  <c:v>-4.8715238982242004E-2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97760"/>
        <c:axId val="200867840"/>
      </c:barChart>
      <c:catAx>
        <c:axId val="19819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086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8678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8197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Comparativo - Liquidez Corrente (LC)</a:t>
            </a:r>
          </a:p>
        </c:rich>
      </c:tx>
      <c:layout>
        <c:manualLayout>
          <c:xMode val="edge"/>
          <c:yMode val="edge"/>
          <c:x val="0.17005097216421639"/>
          <c:y val="2.51046025104602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52296845624859"/>
          <c:y val="0.15062761506276151"/>
          <c:w val="0.88832597399217506"/>
          <c:h val="0.61506276150627615"/>
        </c:manualLayout>
      </c:layout>
      <c:lineChart>
        <c:grouping val="standard"/>
        <c:varyColors val="0"/>
        <c:ser>
          <c:idx val="0"/>
          <c:order val="0"/>
          <c:tx>
            <c:v>LG Empr. A</c:v>
          </c:tx>
          <c:spPr>
            <a:ln w="12700">
              <a:solidFill>
                <a:srgbClr val="99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Liquidez!$H$5:$H$8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Liquidez!$J$5:$J$8</c:f>
              <c:numCache>
                <c:formatCode>0.0%</c:formatCode>
                <c:ptCount val="4"/>
                <c:pt idx="0">
                  <c:v>0.38990323514044123</c:v>
                </c:pt>
                <c:pt idx="1">
                  <c:v>7.2281082181134284</c:v>
                </c:pt>
                <c:pt idx="2">
                  <c:v>10.107873726801017</c:v>
                </c:pt>
                <c:pt idx="3">
                  <c:v>8.6260414666044767</c:v>
                </c:pt>
              </c:numCache>
            </c:numRef>
          </c:val>
          <c:smooth val="0"/>
        </c:ser>
        <c:ser>
          <c:idx val="1"/>
          <c:order val="1"/>
          <c:tx>
            <c:v>LG Empr. B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Liquidez!$H$5:$H$8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Liquidez!$J$14:$J$17</c:f>
              <c:numCache>
                <c:formatCode>0.0%</c:formatCode>
                <c:ptCount val="4"/>
                <c:pt idx="0">
                  <c:v>0.38990323514044123</c:v>
                </c:pt>
                <c:pt idx="1">
                  <c:v>7.2281082181134284</c:v>
                </c:pt>
                <c:pt idx="2">
                  <c:v>10.107873726801017</c:v>
                </c:pt>
                <c:pt idx="3">
                  <c:v>8.6260414666044767</c:v>
                </c:pt>
              </c:numCache>
            </c:numRef>
          </c:val>
          <c:smooth val="0"/>
        </c:ser>
        <c:ser>
          <c:idx val="2"/>
          <c:order val="2"/>
          <c:tx>
            <c:v>LG Empr. C</c:v>
          </c:tx>
          <c:spPr>
            <a:ln w="12700">
              <a:solidFill>
                <a:srgbClr val="008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Liquidez!$H$5:$H$8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Liquidez!$J$23:$J$26</c:f>
              <c:numCache>
                <c:formatCode>0.0%</c:formatCode>
                <c:ptCount val="4"/>
                <c:pt idx="0">
                  <c:v>0.38990323514044123</c:v>
                </c:pt>
                <c:pt idx="1">
                  <c:v>7.2281082181134284</c:v>
                </c:pt>
                <c:pt idx="2">
                  <c:v>10.107873726801017</c:v>
                </c:pt>
                <c:pt idx="3">
                  <c:v>8.6260414666044767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39136"/>
        <c:axId val="196618496"/>
      </c:lineChart>
      <c:catAx>
        <c:axId val="5813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661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618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Dot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8139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1066077919374013E-2"/>
          <c:y val="0.87866108786610875"/>
          <c:w val="0.84517871239826947"/>
          <c:h val="9.20502092050209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Comparativo LG - Último Ano x Média 
(do Peíodo Anterior)</a:t>
            </a:r>
          </a:p>
        </c:rich>
      </c:tx>
      <c:layout>
        <c:manualLayout>
          <c:xMode val="edge"/>
          <c:yMode val="edge"/>
          <c:x val="0.16723549488054607"/>
          <c:y val="3.9823094888807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23549488054607"/>
          <c:y val="0.18584110948110283"/>
          <c:w val="0.79180887372013653"/>
          <c:h val="0.69026697807266768"/>
        </c:manualLayout>
      </c:layout>
      <c:barChart>
        <c:barDir val="col"/>
        <c:grouping val="clustered"/>
        <c:varyColors val="0"/>
        <c:ser>
          <c:idx val="0"/>
          <c:order val="0"/>
          <c:tx>
            <c:v>Delta LG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CCCC" mc:Ignorable="a14" a14:legacySpreadsheetColorIndex="49"/>
                </a:gs>
                <a:gs pos="100000">
                  <a:srgbClr xmlns:mc="http://schemas.openxmlformats.org/markup-compatibility/2006" xmlns:a14="http://schemas.microsoft.com/office/drawing/2010/main" val="339966" mc:Ignorable="a14" a14:legacySpreadsheetColorIndex="57"/>
                </a:gs>
              </a:gsLst>
              <a:lin ang="27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800080" mc:Ignorable="a14" a14:legacySpreadsheetColorIndex="20"/>
                  </a:gs>
                  <a:gs pos="100000">
                    <a:srgbClr xmlns:mc="http://schemas.openxmlformats.org/markup-compatibility/2006" xmlns:a14="http://schemas.microsoft.com/office/drawing/2010/main" val="993300" mc:Ignorable="a14" a14:legacySpreadsheetColorIndex="60"/>
                  </a:gs>
                </a:gsLst>
                <a:lin ang="2700000" scaled="1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  <a:gs pos="10000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</a:gsLst>
                <a:lin ang="2700000" scaled="1"/>
              </a:gradFill>
              <a:ln w="25400">
                <a:noFill/>
              </a:ln>
            </c:spPr>
          </c:dPt>
          <c:cat>
            <c:strRef>
              <c:f>(Liquidez!$H$2,Liquidez!$H$12,Liquidez!$H$21)</c:f>
              <c:strCache>
                <c:ptCount val="3"/>
                <c:pt idx="0">
                  <c:v> (Empresa A)</c:v>
                </c:pt>
                <c:pt idx="1">
                  <c:v> (Empresa b)</c:v>
                </c:pt>
                <c:pt idx="2">
                  <c:v> (Empresa c)</c:v>
                </c:pt>
              </c:strCache>
            </c:strRef>
          </c:cat>
          <c:val>
            <c:numRef>
              <c:f>(Liquidez!$I$10,Liquidez!$I$19,Liquidez!$I$28)</c:f>
              <c:numCache>
                <c:formatCode>0.00%</c:formatCode>
                <c:ptCount val="3"/>
                <c:pt idx="0">
                  <c:v>0.76166798066142682</c:v>
                </c:pt>
                <c:pt idx="1">
                  <c:v>0.76166798066142682</c:v>
                </c:pt>
                <c:pt idx="2">
                  <c:v>0.76166798066142682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50592"/>
        <c:axId val="200874176"/>
      </c:barChart>
      <c:catAx>
        <c:axId val="17995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087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8741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9950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Comparativo LC - Último Ano x Média 
(do Peíodo Anterior)</a:t>
            </a:r>
          </a:p>
        </c:rich>
      </c:tx>
      <c:layout>
        <c:manualLayout>
          <c:xMode val="edge"/>
          <c:yMode val="edge"/>
          <c:x val="0.16666722027536496"/>
          <c:y val="4.1152428756867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6740794871369"/>
          <c:y val="0.17284020077884185"/>
          <c:w val="0.77551278005680024"/>
          <c:h val="0.71193701749380101"/>
        </c:manualLayout>
      </c:layout>
      <c:barChart>
        <c:barDir val="col"/>
        <c:grouping val="clustered"/>
        <c:varyColors val="0"/>
        <c:ser>
          <c:idx val="0"/>
          <c:order val="0"/>
          <c:tx>
            <c:v>Delta LG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CCCC" mc:Ignorable="a14" a14:legacySpreadsheetColorIndex="49"/>
                </a:gs>
                <a:gs pos="100000">
                  <a:srgbClr xmlns:mc="http://schemas.openxmlformats.org/markup-compatibility/2006" xmlns:a14="http://schemas.microsoft.com/office/drawing/2010/main" val="339966" mc:Ignorable="a14" a14:legacySpreadsheetColorIndex="57"/>
                </a:gs>
              </a:gsLst>
              <a:lin ang="27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800080" mc:Ignorable="a14" a14:legacySpreadsheetColorIndex="20"/>
                  </a:gs>
                  <a:gs pos="100000">
                    <a:srgbClr xmlns:mc="http://schemas.openxmlformats.org/markup-compatibility/2006" xmlns:a14="http://schemas.microsoft.com/office/drawing/2010/main" val="993300" mc:Ignorable="a14" a14:legacySpreadsheetColorIndex="60"/>
                  </a:gs>
                </a:gsLst>
                <a:lin ang="2700000" scaled="1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  <a:gs pos="10000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</a:gsLst>
                <a:lin ang="2700000" scaled="1"/>
              </a:gradFill>
              <a:ln w="25400">
                <a:noFill/>
              </a:ln>
            </c:spPr>
          </c:dPt>
          <c:cat>
            <c:strRef>
              <c:f>(Liquidez!$H$2,Liquidez!$H$12,Liquidez!$H$21)</c:f>
              <c:strCache>
                <c:ptCount val="3"/>
                <c:pt idx="0">
                  <c:v> (Empresa A)</c:v>
                </c:pt>
                <c:pt idx="1">
                  <c:v> (Empresa b)</c:v>
                </c:pt>
                <c:pt idx="2">
                  <c:v> (Empresa c)</c:v>
                </c:pt>
              </c:strCache>
            </c:strRef>
          </c:cat>
          <c:val>
            <c:numRef>
              <c:f>(Liquidez!$J$10,Liquidez!$J$19,Liquidez!$J$28)</c:f>
              <c:numCache>
                <c:formatCode>0.00%</c:formatCode>
                <c:ptCount val="3"/>
                <c:pt idx="0">
                  <c:v>2.0380598049396355</c:v>
                </c:pt>
                <c:pt idx="1">
                  <c:v>2.0380598049396355</c:v>
                </c:pt>
                <c:pt idx="2">
                  <c:v>2.0380598049396355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49568"/>
        <c:axId val="218333184"/>
      </c:barChart>
      <c:catAx>
        <c:axId val="17994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33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3331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9949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Comparativo - Liquidez Corrente (LS)</a:t>
            </a:r>
          </a:p>
        </c:rich>
      </c:tx>
      <c:layout>
        <c:manualLayout>
          <c:xMode val="edge"/>
          <c:yMode val="edge"/>
          <c:x val="0.20253164556962025"/>
          <c:y val="2.27273231696625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5909126218763803"/>
          <c:w val="0.88860759493670882"/>
          <c:h val="0.58636493777729448"/>
        </c:manualLayout>
      </c:layout>
      <c:lineChart>
        <c:grouping val="standard"/>
        <c:varyColors val="0"/>
        <c:ser>
          <c:idx val="0"/>
          <c:order val="0"/>
          <c:tx>
            <c:v>LG Empr. A</c:v>
          </c:tx>
          <c:spPr>
            <a:ln w="12700">
              <a:solidFill>
                <a:srgbClr val="99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Liquidez!$H$23:$H$26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Liquidez!$K$5:$K$8</c:f>
              <c:numCache>
                <c:formatCode>0.0%</c:formatCode>
                <c:ptCount val="4"/>
                <c:pt idx="0">
                  <c:v>0.24452403167768311</c:v>
                </c:pt>
                <c:pt idx="1">
                  <c:v>7.187230809986719</c:v>
                </c:pt>
                <c:pt idx="2">
                  <c:v>10.050832891266857</c:v>
                </c:pt>
                <c:pt idx="3">
                  <c:v>8.575374287778601</c:v>
                </c:pt>
              </c:numCache>
            </c:numRef>
          </c:val>
          <c:smooth val="0"/>
        </c:ser>
        <c:ser>
          <c:idx val="1"/>
          <c:order val="1"/>
          <c:tx>
            <c:v>LG Empr. B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Liquidez!$H$23:$H$26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Liquidez!$K$14:$K$17</c:f>
              <c:numCache>
                <c:formatCode>0.0%</c:formatCode>
                <c:ptCount val="4"/>
                <c:pt idx="0">
                  <c:v>0.24452403167768311</c:v>
                </c:pt>
                <c:pt idx="1">
                  <c:v>7.187230809986719</c:v>
                </c:pt>
                <c:pt idx="2">
                  <c:v>10.050832891266857</c:v>
                </c:pt>
                <c:pt idx="3">
                  <c:v>8.575374287778601</c:v>
                </c:pt>
              </c:numCache>
            </c:numRef>
          </c:val>
          <c:smooth val="0"/>
        </c:ser>
        <c:ser>
          <c:idx val="2"/>
          <c:order val="2"/>
          <c:tx>
            <c:v>LG Empr. C</c:v>
          </c:tx>
          <c:spPr>
            <a:ln w="12700">
              <a:solidFill>
                <a:srgbClr val="008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Liquidez!$H$23:$H$26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Liquidez!$K$23:$K$26</c:f>
              <c:numCache>
                <c:formatCode>0.0%</c:formatCode>
                <c:ptCount val="4"/>
                <c:pt idx="0">
                  <c:v>0.24452403167768311</c:v>
                </c:pt>
                <c:pt idx="1">
                  <c:v>7.187230809986719</c:v>
                </c:pt>
                <c:pt idx="2">
                  <c:v>10.050832891266857</c:v>
                </c:pt>
                <c:pt idx="3">
                  <c:v>8.575374287778601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12864"/>
        <c:axId val="218335488"/>
      </c:lineChart>
      <c:catAx>
        <c:axId val="1782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3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3354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Dot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8212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886075949367092E-2"/>
          <c:y val="0.8681837450811104"/>
          <c:w val="0.84303797468354436"/>
          <c:h val="0.100000221946515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Comparativo LS - Último Ano x Média 
(do Peíodo Anterior)</a:t>
            </a:r>
          </a:p>
        </c:rich>
      </c:tx>
      <c:layout>
        <c:manualLayout>
          <c:xMode val="edge"/>
          <c:yMode val="edge"/>
          <c:x val="0.16949180596498603"/>
          <c:y val="4.017857142857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05115044218492"/>
          <c:y val="0.1875"/>
          <c:w val="0.77627247131963606"/>
          <c:h val="0.6875"/>
        </c:manualLayout>
      </c:layout>
      <c:barChart>
        <c:barDir val="col"/>
        <c:grouping val="clustered"/>
        <c:varyColors val="0"/>
        <c:ser>
          <c:idx val="0"/>
          <c:order val="0"/>
          <c:tx>
            <c:v>Delta LS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CCCC" mc:Ignorable="a14" a14:legacySpreadsheetColorIndex="49"/>
                </a:gs>
                <a:gs pos="100000">
                  <a:srgbClr xmlns:mc="http://schemas.openxmlformats.org/markup-compatibility/2006" xmlns:a14="http://schemas.microsoft.com/office/drawing/2010/main" val="339966" mc:Ignorable="a14" a14:legacySpreadsheetColorIndex="57"/>
                </a:gs>
              </a:gsLst>
              <a:lin ang="27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800080" mc:Ignorable="a14" a14:legacySpreadsheetColorIndex="20"/>
                  </a:gs>
                  <a:gs pos="100000">
                    <a:srgbClr xmlns:mc="http://schemas.openxmlformats.org/markup-compatibility/2006" xmlns:a14="http://schemas.microsoft.com/office/drawing/2010/main" val="993300" mc:Ignorable="a14" a14:legacySpreadsheetColorIndex="60"/>
                  </a:gs>
                </a:gsLst>
                <a:lin ang="2700000" scaled="1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  <a:gs pos="10000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</a:gsLst>
                <a:lin ang="2700000" scaled="1"/>
              </a:gradFill>
              <a:ln w="25400">
                <a:noFill/>
              </a:ln>
            </c:spPr>
          </c:dPt>
          <c:cat>
            <c:strRef>
              <c:f>(Liquidez!$H$2,Liquidez!$H$12,Liquidez!$H$21)</c:f>
              <c:strCache>
                <c:ptCount val="3"/>
                <c:pt idx="0">
                  <c:v> (Empresa A)</c:v>
                </c:pt>
                <c:pt idx="1">
                  <c:v> (Empresa b)</c:v>
                </c:pt>
                <c:pt idx="2">
                  <c:v> (Empresa c)</c:v>
                </c:pt>
              </c:strCache>
            </c:strRef>
          </c:cat>
          <c:val>
            <c:numRef>
              <c:f>(Liquidez!$K$10,Liquidez!$K$19,Liquidez!$K$28)</c:f>
              <c:numCache>
                <c:formatCode>0.00%</c:formatCode>
                <c:ptCount val="3"/>
                <c:pt idx="0">
                  <c:v>2.0608837826011364</c:v>
                </c:pt>
                <c:pt idx="1">
                  <c:v>2.0608837826011364</c:v>
                </c:pt>
                <c:pt idx="2">
                  <c:v>2.0608837826011364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51104"/>
        <c:axId val="218337216"/>
      </c:barChart>
      <c:catAx>
        <c:axId val="17995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33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3372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9951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t>Comparativo - Liquidez Corrente (LI)</a:t>
            </a:r>
          </a:p>
        </c:rich>
      </c:tx>
      <c:layout>
        <c:manualLayout>
          <c:xMode val="edge"/>
          <c:yMode val="edge"/>
          <c:x val="0.2095964764748966"/>
          <c:y val="2.262443438914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434573850255109E-2"/>
          <c:y val="0.15837104072398189"/>
          <c:w val="0.89646685721190722"/>
          <c:h val="0.58823529411764708"/>
        </c:manualLayout>
      </c:layout>
      <c:lineChart>
        <c:grouping val="standard"/>
        <c:varyColors val="0"/>
        <c:ser>
          <c:idx val="0"/>
          <c:order val="0"/>
          <c:tx>
            <c:v>LG Empr. A</c:v>
          </c:tx>
          <c:spPr>
            <a:ln w="12700">
              <a:solidFill>
                <a:srgbClr val="99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Liquidez!$H$14:$H$17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Liquidez!$L$5:$L$8</c:f>
              <c:numCache>
                <c:formatCode>0.0%</c:formatCode>
                <c:ptCount val="4"/>
                <c:pt idx="0">
                  <c:v>3.0612048477751719E-2</c:v>
                </c:pt>
                <c:pt idx="1">
                  <c:v>3.6166857018545713</c:v>
                </c:pt>
                <c:pt idx="2">
                  <c:v>0.40237556066387925</c:v>
                </c:pt>
                <c:pt idx="3">
                  <c:v>0.45618752343585661</c:v>
                </c:pt>
              </c:numCache>
            </c:numRef>
          </c:val>
          <c:smooth val="0"/>
        </c:ser>
        <c:ser>
          <c:idx val="1"/>
          <c:order val="1"/>
          <c:tx>
            <c:v>LG Empr. B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Liquidez!$H$14:$H$17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Liquidez!$L$14:$L$17</c:f>
              <c:numCache>
                <c:formatCode>0.0%</c:formatCode>
                <c:ptCount val="4"/>
                <c:pt idx="0">
                  <c:v>3.0612048477751719E-2</c:v>
                </c:pt>
                <c:pt idx="1">
                  <c:v>3.6166857018545713</c:v>
                </c:pt>
                <c:pt idx="2">
                  <c:v>0.40237556066387925</c:v>
                </c:pt>
                <c:pt idx="3">
                  <c:v>0.45618752343585661</c:v>
                </c:pt>
              </c:numCache>
            </c:numRef>
          </c:val>
          <c:smooth val="0"/>
        </c:ser>
        <c:ser>
          <c:idx val="2"/>
          <c:order val="2"/>
          <c:tx>
            <c:v>LG Empr. C</c:v>
          </c:tx>
          <c:spPr>
            <a:ln w="12700">
              <a:solidFill>
                <a:srgbClr val="008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Liquidez!$H$14:$H$17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Liquidez!$L$23:$L$26</c:f>
              <c:numCache>
                <c:formatCode>0.0%</c:formatCode>
                <c:ptCount val="4"/>
                <c:pt idx="0">
                  <c:v>3.0612048477751719E-2</c:v>
                </c:pt>
                <c:pt idx="1">
                  <c:v>3.6166857018545713</c:v>
                </c:pt>
                <c:pt idx="2">
                  <c:v>0.40237556066387925</c:v>
                </c:pt>
                <c:pt idx="3">
                  <c:v>0.45618752343585661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52640"/>
        <c:axId val="218339520"/>
      </c:lineChart>
      <c:catAx>
        <c:axId val="17995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33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3395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Dot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9952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232503828578335E-2"/>
          <c:y val="0.86877828054298645"/>
          <c:w val="0.84091116465229598"/>
          <c:h val="9.95475113122171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t>Comparativo LI - Último Ano x Média 
(do Peíodo Anterior)</a:t>
            </a:r>
          </a:p>
        </c:rich>
      </c:tx>
      <c:layout>
        <c:manualLayout>
          <c:xMode val="edge"/>
          <c:yMode val="edge"/>
          <c:x val="0.17567567567567569"/>
          <c:y val="4.00001736118646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866674768553683"/>
          <c:w val="0.78378378378378377"/>
          <c:h val="0.68889187887100201"/>
        </c:manualLayout>
      </c:layout>
      <c:barChart>
        <c:barDir val="col"/>
        <c:grouping val="clustered"/>
        <c:varyColors val="0"/>
        <c:ser>
          <c:idx val="0"/>
          <c:order val="0"/>
          <c:tx>
            <c:v>Delta LI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CCCC" mc:Ignorable="a14" a14:legacySpreadsheetColorIndex="49"/>
                </a:gs>
                <a:gs pos="100000">
                  <a:srgbClr xmlns:mc="http://schemas.openxmlformats.org/markup-compatibility/2006" xmlns:a14="http://schemas.microsoft.com/office/drawing/2010/main" val="339966" mc:Ignorable="a14" a14:legacySpreadsheetColorIndex="57"/>
                </a:gs>
              </a:gsLst>
              <a:lin ang="27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800080" mc:Ignorable="a14" a14:legacySpreadsheetColorIndex="20"/>
                  </a:gs>
                  <a:gs pos="100000">
                    <a:srgbClr xmlns:mc="http://schemas.openxmlformats.org/markup-compatibility/2006" xmlns:a14="http://schemas.microsoft.com/office/drawing/2010/main" val="993300" mc:Ignorable="a14" a14:legacySpreadsheetColorIndex="60"/>
                  </a:gs>
                </a:gsLst>
                <a:lin ang="2700000" scaled="1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  <a:gs pos="10000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</a:gsLst>
                <a:lin ang="2700000" scaled="1"/>
              </a:gradFill>
              <a:ln w="25400">
                <a:noFill/>
              </a:ln>
            </c:spPr>
          </c:dPt>
          <c:cat>
            <c:strRef>
              <c:f>(Liquidez!$H$2,Liquidez!$H$12,Liquidez!$H$21)</c:f>
              <c:strCache>
                <c:ptCount val="3"/>
                <c:pt idx="0">
                  <c:v> (Empresa A)</c:v>
                </c:pt>
                <c:pt idx="1">
                  <c:v> (Empresa b)</c:v>
                </c:pt>
                <c:pt idx="2">
                  <c:v> (Empresa c)</c:v>
                </c:pt>
              </c:strCache>
            </c:strRef>
          </c:cat>
          <c:val>
            <c:numRef>
              <c:f>(Liquidez!$L$10,Liquidez!$L$19,Liquidez!$L$28)</c:f>
              <c:numCache>
                <c:formatCode>0.00%</c:formatCode>
                <c:ptCount val="3"/>
                <c:pt idx="0">
                  <c:v>-0.67027768517215813</c:v>
                </c:pt>
                <c:pt idx="1">
                  <c:v>-0.67027768517215813</c:v>
                </c:pt>
                <c:pt idx="2">
                  <c:v>-0.67027768517215813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88864"/>
        <c:axId val="200654848"/>
      </c:barChart>
      <c:catAx>
        <c:axId val="18038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0065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6548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0388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Comparativo - Liquidez Geral (PCT)</a:t>
            </a:r>
          </a:p>
        </c:rich>
      </c:tx>
      <c:layout>
        <c:manualLayout>
          <c:xMode val="edge"/>
          <c:yMode val="edge"/>
          <c:x val="0.21282104572577557"/>
          <c:y val="2.27273231696625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872032431972231E-2"/>
          <c:y val="0.15909126218763803"/>
          <c:w val="0.89487403564211654"/>
          <c:h val="0.58636493777729448"/>
        </c:manualLayout>
      </c:layout>
      <c:lineChart>
        <c:grouping val="standard"/>
        <c:varyColors val="0"/>
        <c:ser>
          <c:idx val="0"/>
          <c:order val="0"/>
          <c:tx>
            <c:v>LG Empr. A</c:v>
          </c:tx>
          <c:spPr>
            <a:ln w="12700">
              <a:solidFill>
                <a:srgbClr val="99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'Estrutura de Capitais'!$H$5:$H$8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Capitais'!$I$5:$I$8</c:f>
              <c:numCache>
                <c:formatCode>0%</c:formatCode>
                <c:ptCount val="4"/>
                <c:pt idx="0">
                  <c:v>3.6010112210050118</c:v>
                </c:pt>
                <c:pt idx="1">
                  <c:v>1.9155257924443512</c:v>
                </c:pt>
                <c:pt idx="2">
                  <c:v>1.0331992847896025</c:v>
                </c:pt>
                <c:pt idx="3">
                  <c:v>0.39330485616634686</c:v>
                </c:pt>
              </c:numCache>
            </c:numRef>
          </c:val>
          <c:smooth val="0"/>
        </c:ser>
        <c:ser>
          <c:idx val="1"/>
          <c:order val="1"/>
          <c:tx>
            <c:v>LG Empr. B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'Estrutura de Capitais'!$H$5:$H$8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Capitais'!$I$15:$I$18</c:f>
              <c:numCache>
                <c:formatCode>0%</c:formatCode>
                <c:ptCount val="4"/>
                <c:pt idx="0">
                  <c:v>3.6010112210050118</c:v>
                </c:pt>
                <c:pt idx="1">
                  <c:v>1.9155257924443512</c:v>
                </c:pt>
                <c:pt idx="2">
                  <c:v>1.0331992847896025</c:v>
                </c:pt>
                <c:pt idx="3">
                  <c:v>0.39330485616634686</c:v>
                </c:pt>
              </c:numCache>
            </c:numRef>
          </c:val>
          <c:smooth val="0"/>
        </c:ser>
        <c:ser>
          <c:idx val="2"/>
          <c:order val="2"/>
          <c:tx>
            <c:v>LG Empr. C</c:v>
          </c:tx>
          <c:spPr>
            <a:ln w="12700">
              <a:solidFill>
                <a:srgbClr val="008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'Estrutura de Capitais'!$H$5:$H$8</c:f>
              <c:numCache>
                <c:formatCode>General</c:formatCode>
                <c:ptCount val="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</c:numCache>
            </c:numRef>
          </c:cat>
          <c:val>
            <c:numRef>
              <c:f>'Estrutura de Capitais'!$I$25:$I$28</c:f>
              <c:numCache>
                <c:formatCode>0%</c:formatCode>
                <c:ptCount val="4"/>
                <c:pt idx="0">
                  <c:v>3.6010112210050118</c:v>
                </c:pt>
                <c:pt idx="1">
                  <c:v>1.9155257924443512</c:v>
                </c:pt>
                <c:pt idx="2">
                  <c:v>1.0331992847896025</c:v>
                </c:pt>
                <c:pt idx="3">
                  <c:v>0.39330485616634686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82944"/>
        <c:axId val="196620800"/>
      </c:lineChart>
      <c:catAx>
        <c:axId val="18088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662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6208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Dot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0882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359160554789056E-2"/>
          <c:y val="0.8681837450811104"/>
          <c:w val="0.85384829188775013"/>
          <c:h val="0.100000221946515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4</xdr:row>
      <xdr:rowOff>9525</xdr:rowOff>
    </xdr:from>
    <xdr:to>
      <xdr:col>5</xdr:col>
      <xdr:colOff>142875</xdr:colOff>
      <xdr:row>5</xdr:row>
      <xdr:rowOff>133350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809750" y="962025"/>
          <a:ext cx="8763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LG = </a:t>
          </a:r>
          <a:r>
            <a:rPr lang="pt-BR" sz="800" b="0" i="0" u="sng" strike="noStrike" baseline="0">
              <a:solidFill>
                <a:srgbClr val="333399"/>
              </a:solidFill>
              <a:latin typeface="Arial"/>
              <a:cs typeface="Arial"/>
            </a:rPr>
            <a:t>AC + ARLP </a:t>
          </a:r>
          <a:endParaRPr lang="pt-BR" sz="800" b="0" i="0" u="none" strike="noStrike" baseline="0">
            <a:solidFill>
              <a:srgbClr val="333399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         PC + PELP</a:t>
          </a:r>
        </a:p>
      </xdr:txBody>
    </xdr:sp>
    <xdr:clientData/>
  </xdr:twoCellAnchor>
  <xdr:twoCellAnchor>
    <xdr:from>
      <xdr:col>3</xdr:col>
      <xdr:colOff>571500</xdr:colOff>
      <xdr:row>7</xdr:row>
      <xdr:rowOff>0</xdr:rowOff>
    </xdr:from>
    <xdr:to>
      <xdr:col>5</xdr:col>
      <xdr:colOff>104775</xdr:colOff>
      <xdr:row>8</xdr:row>
      <xdr:rowOff>114300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2076450" y="1438275"/>
          <a:ext cx="5715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LC = </a:t>
          </a:r>
          <a:r>
            <a:rPr lang="pt-BR" sz="800" b="0" i="0" u="sng" strike="noStrike" baseline="0">
              <a:solidFill>
                <a:srgbClr val="333399"/>
              </a:solidFill>
              <a:latin typeface="Arial"/>
              <a:cs typeface="Arial"/>
            </a:rPr>
            <a:t>  AC </a:t>
          </a:r>
          <a:endParaRPr lang="pt-BR" sz="800" b="0" i="0" u="none" strike="noStrike" baseline="0">
            <a:solidFill>
              <a:srgbClr val="333399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          PC</a:t>
          </a:r>
        </a:p>
      </xdr:txBody>
    </xdr:sp>
    <xdr:clientData/>
  </xdr:twoCellAnchor>
  <xdr:twoCellAnchor>
    <xdr:from>
      <xdr:col>3</xdr:col>
      <xdr:colOff>247650</xdr:colOff>
      <xdr:row>11</xdr:row>
      <xdr:rowOff>47625</xdr:rowOff>
    </xdr:from>
    <xdr:to>
      <xdr:col>5</xdr:col>
      <xdr:colOff>447675</xdr:colOff>
      <xdr:row>12</xdr:row>
      <xdr:rowOff>171450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1752600" y="2162175"/>
          <a:ext cx="123825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LS =     </a:t>
          </a:r>
          <a:r>
            <a:rPr lang="pt-BR" sz="800" b="0" i="0" u="sng" strike="noStrike" baseline="0">
              <a:solidFill>
                <a:srgbClr val="333399"/>
              </a:solidFill>
              <a:latin typeface="Arial"/>
              <a:cs typeface="Arial"/>
            </a:rPr>
            <a:t>  AC - Estoques</a:t>
          </a:r>
          <a:endParaRPr lang="pt-BR" sz="800" b="0" i="0" u="none" strike="noStrike" baseline="0">
            <a:solidFill>
              <a:srgbClr val="333399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                       PC</a:t>
          </a:r>
        </a:p>
      </xdr:txBody>
    </xdr:sp>
    <xdr:clientData/>
  </xdr:twoCellAnchor>
  <xdr:twoCellAnchor>
    <xdr:from>
      <xdr:col>3</xdr:col>
      <xdr:colOff>400050</xdr:colOff>
      <xdr:row>13</xdr:row>
      <xdr:rowOff>38100</xdr:rowOff>
    </xdr:from>
    <xdr:to>
      <xdr:col>5</xdr:col>
      <xdr:colOff>476250</xdr:colOff>
      <xdr:row>14</xdr:row>
      <xdr:rowOff>142875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1905000" y="2533650"/>
          <a:ext cx="11144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LI =     </a:t>
          </a:r>
          <a:r>
            <a:rPr lang="pt-BR" sz="800" b="0" i="0" u="sng" strike="noStrike" baseline="0">
              <a:solidFill>
                <a:srgbClr val="333399"/>
              </a:solidFill>
              <a:latin typeface="Arial"/>
              <a:cs typeface="Arial"/>
            </a:rPr>
            <a:t>Disponibilidades</a:t>
          </a:r>
          <a:endParaRPr lang="pt-BR" sz="800" b="0" i="0" u="none" strike="noStrike" baseline="0">
            <a:solidFill>
              <a:srgbClr val="333399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                     PC</a:t>
          </a:r>
        </a:p>
      </xdr:txBody>
    </xdr:sp>
    <xdr:clientData/>
  </xdr:twoCellAnchor>
  <xdr:twoCellAnchor>
    <xdr:from>
      <xdr:col>12</xdr:col>
      <xdr:colOff>514350</xdr:colOff>
      <xdr:row>0</xdr:row>
      <xdr:rowOff>152400</xdr:rowOff>
    </xdr:from>
    <xdr:to>
      <xdr:col>18</xdr:col>
      <xdr:colOff>180975</xdr:colOff>
      <xdr:row>11</xdr:row>
      <xdr:rowOff>152400</xdr:rowOff>
    </xdr:to>
    <xdr:graphicFrame macro="">
      <xdr:nvGraphicFramePr>
        <xdr:cNvPr id="30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504825</xdr:colOff>
      <xdr:row>12</xdr:row>
      <xdr:rowOff>133350</xdr:rowOff>
    </xdr:from>
    <xdr:to>
      <xdr:col>18</xdr:col>
      <xdr:colOff>219075</xdr:colOff>
      <xdr:row>24</xdr:row>
      <xdr:rowOff>123825</xdr:rowOff>
    </xdr:to>
    <xdr:graphicFrame macro="">
      <xdr:nvGraphicFramePr>
        <xdr:cNvPr id="3087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561975</xdr:colOff>
      <xdr:row>0</xdr:row>
      <xdr:rowOff>133350</xdr:rowOff>
    </xdr:from>
    <xdr:to>
      <xdr:col>23</xdr:col>
      <xdr:colOff>304800</xdr:colOff>
      <xdr:row>11</xdr:row>
      <xdr:rowOff>171450</xdr:rowOff>
    </xdr:to>
    <xdr:graphicFrame macro="">
      <xdr:nvGraphicFramePr>
        <xdr:cNvPr id="3088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514350</xdr:colOff>
      <xdr:row>12</xdr:row>
      <xdr:rowOff>161925</xdr:rowOff>
    </xdr:from>
    <xdr:to>
      <xdr:col>23</xdr:col>
      <xdr:colOff>266700</xdr:colOff>
      <xdr:row>25</xdr:row>
      <xdr:rowOff>0</xdr:rowOff>
    </xdr:to>
    <xdr:graphicFrame macro="">
      <xdr:nvGraphicFramePr>
        <xdr:cNvPr id="3089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485775</xdr:colOff>
      <xdr:row>25</xdr:row>
      <xdr:rowOff>133350</xdr:rowOff>
    </xdr:from>
    <xdr:to>
      <xdr:col>18</xdr:col>
      <xdr:colOff>209550</xdr:colOff>
      <xdr:row>36</xdr:row>
      <xdr:rowOff>133350</xdr:rowOff>
    </xdr:to>
    <xdr:graphicFrame macro="">
      <xdr:nvGraphicFramePr>
        <xdr:cNvPr id="3090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409575</xdr:colOff>
      <xdr:row>25</xdr:row>
      <xdr:rowOff>152400</xdr:rowOff>
    </xdr:from>
    <xdr:to>
      <xdr:col>23</xdr:col>
      <xdr:colOff>171450</xdr:colOff>
      <xdr:row>37</xdr:row>
      <xdr:rowOff>0</xdr:rowOff>
    </xdr:to>
    <xdr:graphicFrame macro="">
      <xdr:nvGraphicFramePr>
        <xdr:cNvPr id="3091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504825</xdr:colOff>
      <xdr:row>37</xdr:row>
      <xdr:rowOff>38100</xdr:rowOff>
    </xdr:from>
    <xdr:to>
      <xdr:col>18</xdr:col>
      <xdr:colOff>238125</xdr:colOff>
      <xdr:row>49</xdr:row>
      <xdr:rowOff>47625</xdr:rowOff>
    </xdr:to>
    <xdr:graphicFrame macro="">
      <xdr:nvGraphicFramePr>
        <xdr:cNvPr id="3092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419100</xdr:colOff>
      <xdr:row>37</xdr:row>
      <xdr:rowOff>76200</xdr:rowOff>
    </xdr:from>
    <xdr:to>
      <xdr:col>23</xdr:col>
      <xdr:colOff>190500</xdr:colOff>
      <xdr:row>49</xdr:row>
      <xdr:rowOff>123825</xdr:rowOff>
    </xdr:to>
    <xdr:graphicFrame macro="">
      <xdr:nvGraphicFramePr>
        <xdr:cNvPr id="3093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3</xdr:row>
      <xdr:rowOff>0</xdr:rowOff>
    </xdr:from>
    <xdr:to>
      <xdr:col>6</xdr:col>
      <xdr:colOff>57150</xdr:colOff>
      <xdr:row>5</xdr:row>
      <xdr:rowOff>9525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647950" y="866775"/>
          <a:ext cx="1095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PCT = </a:t>
          </a:r>
          <a:r>
            <a:rPr lang="pt-BR" sz="800" b="0" i="0" u="sng" strike="noStrike" baseline="0">
              <a:solidFill>
                <a:srgbClr val="333399"/>
              </a:solidFill>
              <a:latin typeface="Arial"/>
              <a:cs typeface="Arial"/>
            </a:rPr>
            <a:t>PC + ELP +  REF</a:t>
          </a:r>
          <a:endParaRPr lang="pt-BR" sz="800" b="0" i="0" u="none" strike="noStrike" baseline="0">
            <a:solidFill>
              <a:srgbClr val="333399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                     PL</a:t>
          </a:r>
        </a:p>
      </xdr:txBody>
    </xdr:sp>
    <xdr:clientData/>
  </xdr:twoCellAnchor>
  <xdr:twoCellAnchor>
    <xdr:from>
      <xdr:col>2</xdr:col>
      <xdr:colOff>571500</xdr:colOff>
      <xdr:row>6</xdr:row>
      <xdr:rowOff>0</xdr:rowOff>
    </xdr:from>
    <xdr:to>
      <xdr:col>4</xdr:col>
      <xdr:colOff>371475</xdr:colOff>
      <xdr:row>8</xdr:row>
      <xdr:rowOff>9525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790700" y="1295400"/>
          <a:ext cx="8382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EG = </a:t>
          </a:r>
          <a:r>
            <a:rPr lang="pt-BR" sz="800" b="0" i="0" u="sng" strike="noStrike" baseline="0">
              <a:solidFill>
                <a:srgbClr val="333399"/>
              </a:solidFill>
              <a:latin typeface="Arial"/>
              <a:cs typeface="Arial"/>
            </a:rPr>
            <a:t>PC + PELP</a:t>
          </a:r>
          <a:endParaRPr lang="pt-BR" sz="800" b="0" i="0" u="none" strike="noStrike" baseline="0">
            <a:solidFill>
              <a:srgbClr val="333399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              Ativo</a:t>
          </a:r>
        </a:p>
      </xdr:txBody>
    </xdr:sp>
    <xdr:clientData/>
  </xdr:twoCellAnchor>
  <xdr:twoCellAnchor>
    <xdr:from>
      <xdr:col>4</xdr:col>
      <xdr:colOff>47625</xdr:colOff>
      <xdr:row>9</xdr:row>
      <xdr:rowOff>0</xdr:rowOff>
    </xdr:from>
    <xdr:to>
      <xdr:col>5</xdr:col>
      <xdr:colOff>266700</xdr:colOff>
      <xdr:row>11</xdr:row>
      <xdr:rowOff>9525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2305050" y="1724025"/>
          <a:ext cx="103822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CE =     </a:t>
          </a:r>
          <a:r>
            <a:rPr lang="pt-BR" sz="800" b="0" i="0" u="sng" strike="noStrike" baseline="0">
              <a:solidFill>
                <a:srgbClr val="333399"/>
              </a:solidFill>
              <a:latin typeface="Arial"/>
              <a:cs typeface="Arial"/>
            </a:rPr>
            <a:t>        PC      </a:t>
          </a:r>
          <a:endParaRPr lang="pt-BR" sz="800" b="0" i="0" u="none" strike="noStrike" baseline="0">
            <a:solidFill>
              <a:srgbClr val="333399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              PC + PELP</a:t>
          </a:r>
        </a:p>
      </xdr:txBody>
    </xdr:sp>
    <xdr:clientData/>
  </xdr:twoCellAnchor>
  <xdr:twoCellAnchor>
    <xdr:from>
      <xdr:col>4</xdr:col>
      <xdr:colOff>95250</xdr:colOff>
      <xdr:row>12</xdr:row>
      <xdr:rowOff>0</xdr:rowOff>
    </xdr:from>
    <xdr:to>
      <xdr:col>5</xdr:col>
      <xdr:colOff>447675</xdr:colOff>
      <xdr:row>14</xdr:row>
      <xdr:rowOff>9525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2352675" y="2171700"/>
          <a:ext cx="11715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POSA =     </a:t>
          </a:r>
          <a:r>
            <a:rPr lang="pt-BR" sz="800" b="0" i="0" u="sng" strike="noStrike" baseline="0">
              <a:solidFill>
                <a:srgbClr val="333399"/>
              </a:solidFill>
              <a:latin typeface="Arial"/>
              <a:cs typeface="Arial"/>
            </a:rPr>
            <a:t>PCF + PELP</a:t>
          </a:r>
          <a:endParaRPr lang="pt-BR" sz="800" b="0" i="0" u="none" strike="noStrike" baseline="0">
            <a:solidFill>
              <a:srgbClr val="333399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                      Ativo</a:t>
          </a:r>
        </a:p>
      </xdr:txBody>
    </xdr:sp>
    <xdr:clientData/>
  </xdr:twoCellAnchor>
  <xdr:twoCellAnchor>
    <xdr:from>
      <xdr:col>4</xdr:col>
      <xdr:colOff>304800</xdr:colOff>
      <xdr:row>15</xdr:row>
      <xdr:rowOff>0</xdr:rowOff>
    </xdr:from>
    <xdr:to>
      <xdr:col>5</xdr:col>
      <xdr:colOff>161925</xdr:colOff>
      <xdr:row>17</xdr:row>
      <xdr:rowOff>9525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2562225" y="2638425"/>
          <a:ext cx="6762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IPL =    </a:t>
          </a:r>
          <a:r>
            <a:rPr lang="pt-BR" sz="800" b="0" i="0" u="sng" strike="noStrike" baseline="0">
              <a:solidFill>
                <a:srgbClr val="333399"/>
              </a:solidFill>
              <a:latin typeface="Arial"/>
              <a:cs typeface="Arial"/>
            </a:rPr>
            <a:t> AP</a:t>
          </a:r>
          <a:endParaRPr lang="pt-BR" sz="800" b="0" i="0" u="none" strike="noStrike" baseline="0">
            <a:solidFill>
              <a:srgbClr val="333399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333399"/>
              </a:solidFill>
              <a:latin typeface="Arial"/>
              <a:cs typeface="Arial"/>
            </a:rPr>
            <a:t>             PL</a:t>
          </a:r>
        </a:p>
      </xdr:txBody>
    </xdr:sp>
    <xdr:clientData/>
  </xdr:twoCellAnchor>
  <xdr:twoCellAnchor>
    <xdr:from>
      <xdr:col>14</xdr:col>
      <xdr:colOff>923925</xdr:colOff>
      <xdr:row>0</xdr:row>
      <xdr:rowOff>200025</xdr:rowOff>
    </xdr:from>
    <xdr:to>
      <xdr:col>20</xdr:col>
      <xdr:colOff>600075</xdr:colOff>
      <xdr:row>12</xdr:row>
      <xdr:rowOff>123825</xdr:rowOff>
    </xdr:to>
    <xdr:graphicFrame macro="">
      <xdr:nvGraphicFramePr>
        <xdr:cNvPr id="206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200025</xdr:colOff>
      <xdr:row>0</xdr:row>
      <xdr:rowOff>209550</xdr:rowOff>
    </xdr:from>
    <xdr:to>
      <xdr:col>27</xdr:col>
      <xdr:colOff>123825</xdr:colOff>
      <xdr:row>12</xdr:row>
      <xdr:rowOff>123825</xdr:rowOff>
    </xdr:to>
    <xdr:graphicFrame macro="">
      <xdr:nvGraphicFramePr>
        <xdr:cNvPr id="206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21</xdr:col>
      <xdr:colOff>66675</xdr:colOff>
      <xdr:row>28</xdr:row>
      <xdr:rowOff>38100</xdr:rowOff>
    </xdr:to>
    <xdr:graphicFrame macro="">
      <xdr:nvGraphicFramePr>
        <xdr:cNvPr id="206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228600</xdr:colOff>
      <xdr:row>14</xdr:row>
      <xdr:rowOff>19050</xdr:rowOff>
    </xdr:from>
    <xdr:to>
      <xdr:col>27</xdr:col>
      <xdr:colOff>152400</xdr:colOff>
      <xdr:row>28</xdr:row>
      <xdr:rowOff>28575</xdr:rowOff>
    </xdr:to>
    <xdr:graphicFrame macro="">
      <xdr:nvGraphicFramePr>
        <xdr:cNvPr id="2065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9525</xdr:colOff>
      <xdr:row>29</xdr:row>
      <xdr:rowOff>47625</xdr:rowOff>
    </xdr:from>
    <xdr:to>
      <xdr:col>21</xdr:col>
      <xdr:colOff>85725</xdr:colOff>
      <xdr:row>44</xdr:row>
      <xdr:rowOff>0</xdr:rowOff>
    </xdr:to>
    <xdr:graphicFrame macro="">
      <xdr:nvGraphicFramePr>
        <xdr:cNvPr id="2066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228600</xdr:colOff>
      <xdr:row>29</xdr:row>
      <xdr:rowOff>76200</xdr:rowOff>
    </xdr:from>
    <xdr:to>
      <xdr:col>27</xdr:col>
      <xdr:colOff>161925</xdr:colOff>
      <xdr:row>44</xdr:row>
      <xdr:rowOff>0</xdr:rowOff>
    </xdr:to>
    <xdr:graphicFrame macro="">
      <xdr:nvGraphicFramePr>
        <xdr:cNvPr id="2067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981075</xdr:colOff>
      <xdr:row>45</xdr:row>
      <xdr:rowOff>95250</xdr:rowOff>
    </xdr:from>
    <xdr:to>
      <xdr:col>21</xdr:col>
      <xdr:colOff>76200</xdr:colOff>
      <xdr:row>60</xdr:row>
      <xdr:rowOff>76200</xdr:rowOff>
    </xdr:to>
    <xdr:graphicFrame macro="">
      <xdr:nvGraphicFramePr>
        <xdr:cNvPr id="2068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266700</xdr:colOff>
      <xdr:row>45</xdr:row>
      <xdr:rowOff>57150</xdr:rowOff>
    </xdr:from>
    <xdr:to>
      <xdr:col>27</xdr:col>
      <xdr:colOff>209550</xdr:colOff>
      <xdr:row>60</xdr:row>
      <xdr:rowOff>9525</xdr:rowOff>
    </xdr:to>
    <xdr:graphicFrame macro="">
      <xdr:nvGraphicFramePr>
        <xdr:cNvPr id="2069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962025</xdr:colOff>
      <xdr:row>61</xdr:row>
      <xdr:rowOff>66675</xdr:rowOff>
    </xdr:from>
    <xdr:to>
      <xdr:col>21</xdr:col>
      <xdr:colOff>66675</xdr:colOff>
      <xdr:row>76</xdr:row>
      <xdr:rowOff>57150</xdr:rowOff>
    </xdr:to>
    <xdr:graphicFrame macro="">
      <xdr:nvGraphicFramePr>
        <xdr:cNvPr id="2070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276225</xdr:colOff>
      <xdr:row>61</xdr:row>
      <xdr:rowOff>85725</xdr:rowOff>
    </xdr:from>
    <xdr:to>
      <xdr:col>27</xdr:col>
      <xdr:colOff>228600</xdr:colOff>
      <xdr:row>76</xdr:row>
      <xdr:rowOff>47625</xdr:rowOff>
    </xdr:to>
    <xdr:graphicFrame macro="">
      <xdr:nvGraphicFramePr>
        <xdr:cNvPr id="2071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qualidadevcget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qualidadevcg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62"/>
  <sheetViews>
    <sheetView showGridLines="0" showRowColHeaders="0" showZeros="0" showOutlineSymbols="0" zoomScaleNormal="100" workbookViewId="0">
      <selection activeCell="C5" sqref="C5"/>
    </sheetView>
  </sheetViews>
  <sheetFormatPr defaultRowHeight="12.75" x14ac:dyDescent="0.2"/>
  <cols>
    <col min="1" max="1" width="9.140625" style="32"/>
    <col min="2" max="2" width="24.28515625" style="32" customWidth="1"/>
    <col min="3" max="3" width="12.7109375" style="32" customWidth="1"/>
    <col min="4" max="4" width="7.7109375" style="32" customWidth="1"/>
    <col min="5" max="5" width="12.7109375" style="32" customWidth="1"/>
    <col min="6" max="6" width="7.7109375" style="32" customWidth="1"/>
    <col min="7" max="7" width="12.7109375" style="32" customWidth="1"/>
    <col min="8" max="8" width="7.7109375" style="32" customWidth="1"/>
    <col min="9" max="9" width="12.7109375" style="32" customWidth="1"/>
    <col min="10" max="10" width="7.7109375" style="32" customWidth="1"/>
    <col min="11" max="16384" width="9.140625" style="32"/>
  </cols>
  <sheetData>
    <row r="1" spans="2:10" ht="20.25" x14ac:dyDescent="0.2">
      <c r="B1" s="5" t="s">
        <v>115</v>
      </c>
      <c r="C1" s="5"/>
      <c r="D1" s="5"/>
      <c r="E1" s="5"/>
      <c r="F1" s="82" t="s">
        <v>116</v>
      </c>
      <c r="G1" s="82"/>
      <c r="H1" s="82"/>
      <c r="I1" s="82"/>
      <c r="J1" s="82"/>
    </row>
    <row r="2" spans="2:10" ht="12" customHeight="1" thickBot="1" x14ac:dyDescent="0.25"/>
    <row r="3" spans="2:10" s="11" customFormat="1" ht="12.95" customHeight="1" thickTop="1" x14ac:dyDescent="0.2">
      <c r="B3" s="72" t="s">
        <v>21</v>
      </c>
      <c r="C3" s="79" t="s">
        <v>1</v>
      </c>
      <c r="D3" s="80"/>
      <c r="E3" s="80"/>
      <c r="F3" s="80"/>
      <c r="G3" s="80"/>
      <c r="H3" s="80"/>
      <c r="I3" s="80"/>
      <c r="J3" s="81"/>
    </row>
    <row r="4" spans="2:10" s="11" customFormat="1" ht="12.95" customHeight="1" x14ac:dyDescent="0.2">
      <c r="B4" s="73"/>
      <c r="C4" s="33" t="s">
        <v>2</v>
      </c>
      <c r="D4" s="75" t="s">
        <v>3</v>
      </c>
      <c r="E4" s="33" t="s">
        <v>2</v>
      </c>
      <c r="F4" s="75" t="s">
        <v>3</v>
      </c>
      <c r="G4" s="33" t="s">
        <v>2</v>
      </c>
      <c r="H4" s="75" t="s">
        <v>3</v>
      </c>
      <c r="I4" s="33" t="s">
        <v>2</v>
      </c>
      <c r="J4" s="77" t="s">
        <v>3</v>
      </c>
    </row>
    <row r="5" spans="2:10" ht="13.5" thickBot="1" x14ac:dyDescent="0.25">
      <c r="B5" s="74"/>
      <c r="C5" s="62">
        <v>2003</v>
      </c>
      <c r="D5" s="76"/>
      <c r="E5" s="62">
        <v>2004</v>
      </c>
      <c r="F5" s="76"/>
      <c r="G5" s="62">
        <v>2005</v>
      </c>
      <c r="H5" s="76"/>
      <c r="I5" s="62">
        <v>2006</v>
      </c>
      <c r="J5" s="78"/>
    </row>
    <row r="6" spans="2:10" s="38" customFormat="1" ht="13.5" thickTop="1" x14ac:dyDescent="0.2">
      <c r="B6" s="34" t="s">
        <v>4</v>
      </c>
      <c r="C6" s="35">
        <f>SUM(C7:C16)</f>
        <v>2531947</v>
      </c>
      <c r="D6" s="36"/>
      <c r="E6" s="35">
        <f>SUM(E7:E16)</f>
        <v>41200000</v>
      </c>
      <c r="F6" s="36"/>
      <c r="G6" s="35">
        <f>SUM(G7:G16)</f>
        <v>42529000</v>
      </c>
      <c r="H6" s="36"/>
      <c r="I6" s="35">
        <f>SUM(I7:I16)</f>
        <v>47159000</v>
      </c>
      <c r="J6" s="37"/>
    </row>
    <row r="7" spans="2:10" x14ac:dyDescent="0.2">
      <c r="B7" s="56" t="s">
        <v>39</v>
      </c>
      <c r="C7" s="57">
        <v>198788</v>
      </c>
      <c r="D7" s="58">
        <f t="shared" ref="D7:D16" si="0">IF(ISBLANK(C7),"",C7/$C$6)</f>
        <v>7.8511911979200197E-2</v>
      </c>
      <c r="E7" s="57">
        <v>20615000</v>
      </c>
      <c r="F7" s="58">
        <f>IF(ISBLANK(E7),"",E7/$E$6)</f>
        <v>0.50036407766990287</v>
      </c>
      <c r="G7" s="57">
        <v>1693000</v>
      </c>
      <c r="H7" s="58">
        <f>IF(ISBLANK(G7),"",G7/$G$6)</f>
        <v>3.9808130922429401E-2</v>
      </c>
      <c r="I7" s="57">
        <v>2494000</v>
      </c>
      <c r="J7" s="40">
        <f>IF(ISBLANK(I7),"",I7/$I$6)</f>
        <v>5.2884921223944531E-2</v>
      </c>
    </row>
    <row r="8" spans="2:10" x14ac:dyDescent="0.2">
      <c r="B8" s="56" t="s">
        <v>5</v>
      </c>
      <c r="C8" s="57">
        <v>15208</v>
      </c>
      <c r="D8" s="58">
        <f t="shared" si="0"/>
        <v>6.0064448426448104E-3</v>
      </c>
      <c r="E8" s="57"/>
      <c r="F8" s="58" t="str">
        <f t="shared" ref="F8:F16" si="1">IF(ISBLANK(E8),"",E8/$E$6)</f>
        <v/>
      </c>
      <c r="G8" s="57">
        <v>18511000</v>
      </c>
      <c r="H8" s="58">
        <f t="shared" ref="H8:H16" si="2">IF(ISBLANK(G8),"",G8/$G$6)</f>
        <v>0.43525594300359755</v>
      </c>
      <c r="I8" s="57">
        <v>22187000</v>
      </c>
      <c r="J8" s="40">
        <f t="shared" ref="J8:J16" si="3">IF(ISBLANK(I8),"",I8/$I$6)</f>
        <v>0.4704722322356284</v>
      </c>
    </row>
    <row r="9" spans="2:10" x14ac:dyDescent="0.2">
      <c r="B9" s="56" t="s">
        <v>6</v>
      </c>
      <c r="C9" s="57">
        <v>813117</v>
      </c>
      <c r="D9" s="58">
        <f t="shared" si="0"/>
        <v>0.32114297811131115</v>
      </c>
      <c r="E9" s="57">
        <v>17995000</v>
      </c>
      <c r="F9" s="58">
        <f t="shared" si="1"/>
        <v>0.4367718446601942</v>
      </c>
      <c r="G9" s="57"/>
      <c r="H9" s="58" t="str">
        <f t="shared" si="2"/>
        <v/>
      </c>
      <c r="I9" s="57">
        <v>19714000</v>
      </c>
      <c r="J9" s="40">
        <f t="shared" si="3"/>
        <v>0.41803261307491679</v>
      </c>
    </row>
    <row r="10" spans="2:10" x14ac:dyDescent="0.2">
      <c r="B10" s="56" t="s">
        <v>7</v>
      </c>
      <c r="C10" s="57">
        <v>944061</v>
      </c>
      <c r="D10" s="58">
        <f t="shared" si="0"/>
        <v>0.37285970045976474</v>
      </c>
      <c r="E10" s="57">
        <v>233000</v>
      </c>
      <c r="F10" s="58">
        <f t="shared" si="1"/>
        <v>5.655339805825243E-3</v>
      </c>
      <c r="G10" s="57">
        <v>240000</v>
      </c>
      <c r="H10" s="58">
        <f t="shared" si="2"/>
        <v>5.643208163841144E-3</v>
      </c>
      <c r="I10" s="57">
        <v>277000</v>
      </c>
      <c r="J10" s="40">
        <f t="shared" si="3"/>
        <v>5.8737462626433975E-3</v>
      </c>
    </row>
    <row r="11" spans="2:10" x14ac:dyDescent="0.2">
      <c r="B11" s="56" t="s">
        <v>8</v>
      </c>
      <c r="C11" s="57">
        <v>305319</v>
      </c>
      <c r="D11" s="58">
        <f t="shared" si="0"/>
        <v>0.12058664735083317</v>
      </c>
      <c r="E11" s="57">
        <v>1856000</v>
      </c>
      <c r="F11" s="58">
        <f t="shared" si="1"/>
        <v>4.5048543689320389E-2</v>
      </c>
      <c r="G11" s="57">
        <v>3505000</v>
      </c>
      <c r="H11" s="58">
        <f t="shared" si="2"/>
        <v>8.241435255943004E-2</v>
      </c>
      <c r="I11" s="57">
        <v>2095000</v>
      </c>
      <c r="J11" s="40">
        <f t="shared" si="3"/>
        <v>4.4424182022519562E-2</v>
      </c>
    </row>
    <row r="12" spans="2:10" x14ac:dyDescent="0.2">
      <c r="B12" s="56" t="s">
        <v>9</v>
      </c>
      <c r="C12" s="57">
        <v>107192</v>
      </c>
      <c r="D12" s="58">
        <f t="shared" si="0"/>
        <v>4.2335799288057765E-2</v>
      </c>
      <c r="E12" s="57">
        <v>172000</v>
      </c>
      <c r="F12" s="58">
        <f t="shared" si="1"/>
        <v>4.1747572815533981E-3</v>
      </c>
      <c r="G12" s="57">
        <v>18116000</v>
      </c>
      <c r="H12" s="58">
        <f t="shared" si="2"/>
        <v>0.42596816290060902</v>
      </c>
      <c r="I12" s="57"/>
      <c r="J12" s="40" t="str">
        <f t="shared" si="3"/>
        <v/>
      </c>
    </row>
    <row r="13" spans="2:10" x14ac:dyDescent="0.2">
      <c r="B13" s="56" t="s">
        <v>10</v>
      </c>
      <c r="C13" s="57">
        <v>148262</v>
      </c>
      <c r="D13" s="58">
        <f t="shared" si="0"/>
        <v>5.8556517968188115E-2</v>
      </c>
      <c r="E13" s="57">
        <v>329000</v>
      </c>
      <c r="F13" s="58">
        <f t="shared" si="1"/>
        <v>7.9854368932038827E-3</v>
      </c>
      <c r="G13" s="57">
        <v>427000</v>
      </c>
      <c r="H13" s="58">
        <f t="shared" si="2"/>
        <v>1.0040207858167368E-2</v>
      </c>
      <c r="I13" s="57">
        <v>218000</v>
      </c>
      <c r="J13" s="40">
        <f t="shared" si="3"/>
        <v>4.6226595135605078E-3</v>
      </c>
    </row>
    <row r="14" spans="2:10" x14ac:dyDescent="0.2">
      <c r="B14" s="56" t="s">
        <v>11</v>
      </c>
      <c r="C14" s="57"/>
      <c r="D14" s="58" t="str">
        <f t="shared" si="0"/>
        <v/>
      </c>
      <c r="E14" s="57"/>
      <c r="F14" s="58" t="str">
        <f t="shared" si="1"/>
        <v/>
      </c>
      <c r="G14" s="57">
        <v>37000</v>
      </c>
      <c r="H14" s="58">
        <f t="shared" si="2"/>
        <v>8.699945919255096E-4</v>
      </c>
      <c r="I14" s="57">
        <v>174000</v>
      </c>
      <c r="J14" s="40">
        <f t="shared" si="3"/>
        <v>3.6896456667868277E-3</v>
      </c>
    </row>
    <row r="15" spans="2:10" x14ac:dyDescent="0.2">
      <c r="B15" s="56"/>
      <c r="C15" s="57"/>
      <c r="D15" s="58" t="str">
        <f t="shared" si="0"/>
        <v/>
      </c>
      <c r="E15" s="57"/>
      <c r="F15" s="58" t="str">
        <f>IF(ISBLANK(E15),"",E15/$E$6)</f>
        <v/>
      </c>
      <c r="G15" s="57"/>
      <c r="H15" s="58" t="str">
        <f t="shared" si="2"/>
        <v/>
      </c>
      <c r="I15" s="57"/>
      <c r="J15" s="40" t="str">
        <f t="shared" si="3"/>
        <v/>
      </c>
    </row>
    <row r="16" spans="2:10" ht="13.5" thickBot="1" x14ac:dyDescent="0.25">
      <c r="B16" s="59"/>
      <c r="C16" s="60"/>
      <c r="D16" s="61" t="str">
        <f t="shared" si="0"/>
        <v/>
      </c>
      <c r="E16" s="60"/>
      <c r="F16" s="61" t="str">
        <f t="shared" si="1"/>
        <v/>
      </c>
      <c r="G16" s="60"/>
      <c r="H16" s="61" t="str">
        <f t="shared" si="2"/>
        <v/>
      </c>
      <c r="I16" s="60"/>
      <c r="J16" s="41" t="str">
        <f t="shared" si="3"/>
        <v/>
      </c>
    </row>
    <row r="17" spans="2:10" s="38" customFormat="1" ht="13.5" thickTop="1" x14ac:dyDescent="0.2">
      <c r="B17" s="34" t="s">
        <v>12</v>
      </c>
      <c r="C17" s="35">
        <f>C18+C25</f>
        <v>11161601</v>
      </c>
      <c r="D17" s="42"/>
      <c r="E17" s="35">
        <f>E18+E25</f>
        <v>68507000</v>
      </c>
      <c r="F17" s="42"/>
      <c r="G17" s="35">
        <f>G18+G25</f>
        <v>66236000</v>
      </c>
      <c r="H17" s="42"/>
      <c r="I17" s="35">
        <f>I18+I25</f>
        <v>87775000</v>
      </c>
      <c r="J17" s="43"/>
    </row>
    <row r="18" spans="2:10" x14ac:dyDescent="0.2">
      <c r="B18" s="44" t="s">
        <v>13</v>
      </c>
      <c r="C18" s="35">
        <f>SUM(C19:C23)</f>
        <v>3098972</v>
      </c>
      <c r="D18" s="39"/>
      <c r="E18" s="35">
        <f>SUM(E19:E23)</f>
        <v>9641000</v>
      </c>
      <c r="F18" s="39"/>
      <c r="G18" s="35">
        <f>SUM(G19:G23)</f>
        <v>12991000</v>
      </c>
      <c r="H18" s="39"/>
      <c r="I18" s="35">
        <f>SUM(I19:I23)</f>
        <v>12773000</v>
      </c>
      <c r="J18" s="40"/>
    </row>
    <row r="19" spans="2:10" x14ac:dyDescent="0.2">
      <c r="B19" s="56" t="s">
        <v>105</v>
      </c>
      <c r="C19" s="57"/>
      <c r="D19" s="58"/>
      <c r="E19" s="57">
        <v>7475000</v>
      </c>
      <c r="F19" s="58"/>
      <c r="G19" s="57">
        <v>9993000</v>
      </c>
      <c r="H19" s="58"/>
      <c r="I19" s="57">
        <v>9092000</v>
      </c>
      <c r="J19" s="40"/>
    </row>
    <row r="20" spans="2:10" x14ac:dyDescent="0.2">
      <c r="B20" s="56" t="s">
        <v>15</v>
      </c>
      <c r="C20" s="57">
        <v>1644112</v>
      </c>
      <c r="D20" s="58"/>
      <c r="E20" s="57">
        <v>2166000</v>
      </c>
      <c r="F20" s="58"/>
      <c r="G20" s="57">
        <v>2998000</v>
      </c>
      <c r="H20" s="58"/>
      <c r="I20" s="57">
        <v>3681000</v>
      </c>
      <c r="J20" s="40"/>
    </row>
    <row r="21" spans="2:10" x14ac:dyDescent="0.2">
      <c r="B21" s="56" t="s">
        <v>14</v>
      </c>
      <c r="C21" s="57">
        <v>1454860</v>
      </c>
      <c r="D21" s="58"/>
      <c r="E21" s="57"/>
      <c r="F21" s="58"/>
      <c r="G21" s="57"/>
      <c r="H21" s="58"/>
      <c r="I21" s="57"/>
      <c r="J21" s="40"/>
    </row>
    <row r="22" spans="2:10" x14ac:dyDescent="0.2">
      <c r="B22" s="56"/>
      <c r="C22" s="57"/>
      <c r="D22" s="58"/>
      <c r="E22" s="57"/>
      <c r="F22" s="58" t="str">
        <f>IF(ISBLANK(E22),"",E22/$C$6)</f>
        <v/>
      </c>
      <c r="G22" s="57"/>
      <c r="H22" s="58"/>
      <c r="I22" s="57"/>
      <c r="J22" s="40"/>
    </row>
    <row r="23" spans="2:10" x14ac:dyDescent="0.2">
      <c r="B23" s="56"/>
      <c r="C23" s="57"/>
      <c r="D23" s="58" t="str">
        <f>IF(ISBLANK(C23),"",C23/$C$6)</f>
        <v/>
      </c>
      <c r="E23" s="57"/>
      <c r="F23" s="58" t="str">
        <f>IF(ISBLANK(E23),"",E23/$C$6)</f>
        <v/>
      </c>
      <c r="G23" s="57"/>
      <c r="H23" s="58" t="str">
        <f t="shared" ref="H23:H29" si="4">IF(ISBLANK(G23),"",G23/$C$30)</f>
        <v/>
      </c>
      <c r="I23" s="57"/>
      <c r="J23" s="40" t="str">
        <f t="shared" ref="J23:J29" si="5">IF(ISBLANK(I23),"",I23/$C$30)</f>
        <v/>
      </c>
    </row>
    <row r="24" spans="2:10" ht="13.5" thickBot="1" x14ac:dyDescent="0.25">
      <c r="B24" s="59" t="s">
        <v>10</v>
      </c>
      <c r="C24" s="60"/>
      <c r="D24" s="61" t="str">
        <f>IF(ISBLANK(C24),"",C24/$C$6)</f>
        <v/>
      </c>
      <c r="E24" s="60"/>
      <c r="F24" s="61" t="str">
        <f>IF(ISBLANK(E24),"",E24/$C$6)</f>
        <v/>
      </c>
      <c r="G24" s="60"/>
      <c r="H24" s="61" t="str">
        <f t="shared" si="4"/>
        <v/>
      </c>
      <c r="I24" s="60"/>
      <c r="J24" s="41" t="str">
        <f t="shared" si="5"/>
        <v/>
      </c>
    </row>
    <row r="25" spans="2:10" s="38" customFormat="1" ht="13.5" thickTop="1" x14ac:dyDescent="0.2">
      <c r="B25" s="34" t="s">
        <v>16</v>
      </c>
      <c r="C25" s="35">
        <f>SUM(C26:C29)</f>
        <v>8062629</v>
      </c>
      <c r="D25" s="42">
        <f>IF(ISBLANK(C25),"",C25/$C$30)</f>
        <v>0.58879035586686523</v>
      </c>
      <c r="E25" s="46">
        <f>SUM(E26:E29)</f>
        <v>58866000</v>
      </c>
      <c r="F25" s="42">
        <f>IF(ISBLANK(E25),"",E25/$C$30)</f>
        <v>4.2988128423692675</v>
      </c>
      <c r="G25" s="46">
        <f>SUM(G26:G29)</f>
        <v>53245000</v>
      </c>
      <c r="H25" s="42">
        <f t="shared" si="4"/>
        <v>3.8883275539692121</v>
      </c>
      <c r="I25" s="46">
        <f>SUM(I26:I29)</f>
        <v>75002000</v>
      </c>
      <c r="J25" s="43">
        <f t="shared" si="5"/>
        <v>5.4771780111334181</v>
      </c>
    </row>
    <row r="26" spans="2:10" x14ac:dyDescent="0.2">
      <c r="B26" s="56" t="s">
        <v>17</v>
      </c>
      <c r="C26" s="57">
        <v>81534</v>
      </c>
      <c r="D26" s="58">
        <f>IF(ISBLANK(C26),"",C26/$C$30)</f>
        <v>5.954190981037201E-3</v>
      </c>
      <c r="E26" s="57"/>
      <c r="F26" s="58" t="str">
        <f>IF(ISBLANK(E26),"",E26/$C$30)</f>
        <v/>
      </c>
      <c r="G26" s="57"/>
      <c r="H26" s="58" t="str">
        <f t="shared" si="4"/>
        <v/>
      </c>
      <c r="I26" s="57"/>
      <c r="J26" s="40" t="str">
        <f t="shared" si="5"/>
        <v/>
      </c>
    </row>
    <row r="27" spans="2:10" x14ac:dyDescent="0.2">
      <c r="B27" s="56" t="s">
        <v>18</v>
      </c>
      <c r="C27" s="57">
        <v>7981095</v>
      </c>
      <c r="D27" s="58">
        <f>IF(ISBLANK(C27),"",C27/$C$30)</f>
        <v>0.58283616488582801</v>
      </c>
      <c r="E27" s="57">
        <v>33158000</v>
      </c>
      <c r="F27" s="58">
        <f>IF(ISBLANK(E27),"",E27/$C$30)</f>
        <v>2.4214323417130461</v>
      </c>
      <c r="G27" s="57">
        <v>31259000</v>
      </c>
      <c r="H27" s="58">
        <f t="shared" si="4"/>
        <v>2.2827538925631252</v>
      </c>
      <c r="I27" s="57">
        <v>29175000</v>
      </c>
      <c r="J27" s="40">
        <f t="shared" si="5"/>
        <v>2.1305654312527329</v>
      </c>
    </row>
    <row r="28" spans="2:10" x14ac:dyDescent="0.2">
      <c r="B28" s="56" t="s">
        <v>106</v>
      </c>
      <c r="C28" s="57"/>
      <c r="D28" s="58" t="str">
        <f>IF(ISBLANK(C28),"",C28/$C$30)</f>
        <v/>
      </c>
      <c r="E28" s="57">
        <v>25708000</v>
      </c>
      <c r="F28" s="58">
        <f>IF(ISBLANK(E28),"",E28/$C$30)</f>
        <v>1.8773805006562214</v>
      </c>
      <c r="G28" s="57">
        <v>21986000</v>
      </c>
      <c r="H28" s="58">
        <f t="shared" si="4"/>
        <v>1.6055736614060869</v>
      </c>
      <c r="I28" s="57">
        <v>45827000</v>
      </c>
      <c r="J28" s="40">
        <f t="shared" si="5"/>
        <v>3.3466125798806856</v>
      </c>
    </row>
    <row r="29" spans="2:10" ht="13.5" thickBot="1" x14ac:dyDescent="0.25">
      <c r="B29" s="59"/>
      <c r="C29" s="60"/>
      <c r="D29" s="61" t="str">
        <f>IF(ISBLANK(C29),"",C29/$C$30)</f>
        <v/>
      </c>
      <c r="E29" s="60"/>
      <c r="F29" s="61" t="str">
        <f>IF(ISBLANK(E29),"",E29/$C$30)</f>
        <v/>
      </c>
      <c r="G29" s="60"/>
      <c r="H29" s="61" t="str">
        <f t="shared" si="4"/>
        <v/>
      </c>
      <c r="I29" s="60"/>
      <c r="J29" s="41" t="str">
        <f t="shared" si="5"/>
        <v/>
      </c>
    </row>
    <row r="30" spans="2:10" s="38" customFormat="1" ht="14.25" thickTop="1" thickBot="1" x14ac:dyDescent="0.25">
      <c r="B30" s="47" t="s">
        <v>19</v>
      </c>
      <c r="C30" s="48">
        <f>C17+C6</f>
        <v>13693548</v>
      </c>
      <c r="D30" s="49" t="s">
        <v>40</v>
      </c>
      <c r="E30" s="48">
        <f>E17+E6+E25</f>
        <v>168573000</v>
      </c>
      <c r="F30" s="50">
        <f>(E30/C30)-1</f>
        <v>11.310396107714377</v>
      </c>
      <c r="G30" s="48">
        <f>G17+G6+G25</f>
        <v>162010000</v>
      </c>
      <c r="H30" s="50">
        <f>(G30/E30)-1</f>
        <v>-3.89326879156211E-2</v>
      </c>
      <c r="I30" s="48">
        <f>I17+I6+I25</f>
        <v>209936000</v>
      </c>
      <c r="J30" s="51">
        <f>(I30/G30)-1</f>
        <v>0.29582124560212342</v>
      </c>
    </row>
    <row r="31" spans="2:10" ht="10.5" customHeight="1" thickTop="1" thickBot="1" x14ac:dyDescent="0.25"/>
    <row r="32" spans="2:10" ht="13.5" thickTop="1" x14ac:dyDescent="0.2">
      <c r="B32" s="72" t="s">
        <v>20</v>
      </c>
      <c r="C32" s="79" t="s">
        <v>1</v>
      </c>
      <c r="D32" s="80"/>
      <c r="E32" s="80"/>
      <c r="F32" s="80"/>
      <c r="G32" s="80"/>
      <c r="H32" s="80"/>
      <c r="I32" s="80"/>
      <c r="J32" s="81"/>
    </row>
    <row r="33" spans="2:10" x14ac:dyDescent="0.2">
      <c r="B33" s="73"/>
      <c r="C33" s="33" t="s">
        <v>2</v>
      </c>
      <c r="D33" s="75" t="s">
        <v>3</v>
      </c>
      <c r="E33" s="33" t="s">
        <v>2</v>
      </c>
      <c r="F33" s="75" t="s">
        <v>3</v>
      </c>
      <c r="G33" s="33" t="s">
        <v>2</v>
      </c>
      <c r="H33" s="75" t="s">
        <v>3</v>
      </c>
      <c r="I33" s="33" t="s">
        <v>2</v>
      </c>
      <c r="J33" s="77" t="s">
        <v>3</v>
      </c>
    </row>
    <row r="34" spans="2:10" ht="13.5" thickBot="1" x14ac:dyDescent="0.25">
      <c r="B34" s="74"/>
      <c r="C34" s="62">
        <v>2003</v>
      </c>
      <c r="D34" s="76"/>
      <c r="E34" s="62">
        <v>2004</v>
      </c>
      <c r="F34" s="76"/>
      <c r="G34" s="62">
        <v>2005</v>
      </c>
      <c r="H34" s="76"/>
      <c r="I34" s="62">
        <v>2006</v>
      </c>
      <c r="J34" s="78"/>
    </row>
    <row r="35" spans="2:10" ht="13.5" thickTop="1" x14ac:dyDescent="0.2">
      <c r="B35" s="34" t="s">
        <v>4</v>
      </c>
      <c r="C35" s="35">
        <f>SUM(C36:C45)</f>
        <v>6493783</v>
      </c>
      <c r="D35" s="36"/>
      <c r="E35" s="35">
        <f>SUM(E36:E45)</f>
        <v>5699970</v>
      </c>
      <c r="F35" s="36">
        <f>IF(ISBLANK(E35),"",E35/$C$30)</f>
        <v>0.41625223791525762</v>
      </c>
      <c r="G35" s="35">
        <f>SUM(G36:G45)</f>
        <v>4207512</v>
      </c>
      <c r="H35" s="36">
        <f>IF(ISBLANK(G35),"",G35/$C$30)</f>
        <v>0.3072623691098903</v>
      </c>
      <c r="I35" s="35">
        <f>SUM(I36:I45)</f>
        <v>5467050</v>
      </c>
      <c r="J35" s="37">
        <f>IF(ISBLANK(I35),"",I35/$C$30)</f>
        <v>0.39924276746976023</v>
      </c>
    </row>
    <row r="36" spans="2:10" x14ac:dyDescent="0.2">
      <c r="B36" s="56" t="s">
        <v>22</v>
      </c>
      <c r="C36" s="57">
        <v>490970</v>
      </c>
      <c r="D36" s="58">
        <f>IF(ISBLANK(C36),"",C36/$C$35)</f>
        <v>7.5606160538471953E-2</v>
      </c>
      <c r="E36" s="57">
        <v>1180322</v>
      </c>
      <c r="F36" s="58">
        <f>IF(ISBLANK(E36),"",E36/$C$30)</f>
        <v>8.6195484179848791E-2</v>
      </c>
      <c r="G36" s="57">
        <v>1000325</v>
      </c>
      <c r="H36" s="58">
        <f>IF(ISBLANK(G36),"",G36/$C$30)</f>
        <v>7.3050826564452109E-2</v>
      </c>
      <c r="I36" s="57">
        <v>671520</v>
      </c>
      <c r="J36" s="40">
        <f>IF(ISBLANK(I36),"",I36/$C$30)</f>
        <v>4.9039153329728719E-2</v>
      </c>
    </row>
    <row r="37" spans="2:10" x14ac:dyDescent="0.2">
      <c r="B37" s="56" t="s">
        <v>23</v>
      </c>
      <c r="C37" s="57">
        <v>3209358</v>
      </c>
      <c r="D37" s="58">
        <f t="shared" ref="D37:D43" si="6">IF(ISBLANK(C37),"",C37/$C$35)</f>
        <v>0.49422008712025023</v>
      </c>
      <c r="E37" s="57">
        <v>1109787</v>
      </c>
      <c r="F37" s="58">
        <f t="shared" ref="F37:F60" si="7">IF(ISBLANK(E37),"",E37/$C$30)</f>
        <v>8.1044518192071188E-2</v>
      </c>
      <c r="G37" s="57">
        <v>113499</v>
      </c>
      <c r="H37" s="58">
        <f t="shared" ref="H37:H60" si="8">IF(ISBLANK(G37),"",G37/$C$30)</f>
        <v>8.2885020010883964E-3</v>
      </c>
      <c r="I37" s="57">
        <v>1845316</v>
      </c>
      <c r="J37" s="40">
        <f t="shared" ref="J37:J60" si="9">IF(ISBLANK(I37),"",I37/$C$30)</f>
        <v>0.13475806270223029</v>
      </c>
    </row>
    <row r="38" spans="2:10" x14ac:dyDescent="0.2">
      <c r="B38" s="56" t="s">
        <v>24</v>
      </c>
      <c r="C38" s="57">
        <v>791058</v>
      </c>
      <c r="D38" s="58">
        <f t="shared" si="6"/>
        <v>0.12181774475679277</v>
      </c>
      <c r="E38" s="57">
        <v>771799</v>
      </c>
      <c r="F38" s="58">
        <f t="shared" si="7"/>
        <v>5.6362237164539093E-2</v>
      </c>
      <c r="G38" s="57">
        <v>922324</v>
      </c>
      <c r="H38" s="58">
        <f t="shared" si="8"/>
        <v>6.7354640302133534E-2</v>
      </c>
      <c r="I38" s="57">
        <v>956875</v>
      </c>
      <c r="J38" s="40">
        <f t="shared" si="9"/>
        <v>6.9877799384060288E-2</v>
      </c>
    </row>
    <row r="39" spans="2:10" x14ac:dyDescent="0.2">
      <c r="B39" s="56" t="s">
        <v>25</v>
      </c>
      <c r="C39" s="57">
        <v>661345</v>
      </c>
      <c r="D39" s="58">
        <f t="shared" si="6"/>
        <v>0.10184279333017442</v>
      </c>
      <c r="E39" s="57">
        <v>187180</v>
      </c>
      <c r="F39" s="58">
        <f t="shared" si="7"/>
        <v>1.3669211222686772E-2</v>
      </c>
      <c r="G39" s="57">
        <v>209423</v>
      </c>
      <c r="H39" s="58">
        <f t="shared" si="8"/>
        <v>1.5293552846932E-2</v>
      </c>
      <c r="I39" s="57">
        <v>212356</v>
      </c>
      <c r="J39" s="40">
        <f t="shared" si="9"/>
        <v>1.5507741309995044E-2</v>
      </c>
    </row>
    <row r="40" spans="2:10" x14ac:dyDescent="0.2">
      <c r="B40" s="56" t="s">
        <v>26</v>
      </c>
      <c r="C40" s="57">
        <v>1260972</v>
      </c>
      <c r="D40" s="58">
        <f t="shared" si="6"/>
        <v>0.19418141936680053</v>
      </c>
      <c r="E40" s="57">
        <v>1262885</v>
      </c>
      <c r="F40" s="58">
        <f t="shared" si="7"/>
        <v>9.2224820039335312E-2</v>
      </c>
      <c r="G40" s="57">
        <v>1326299</v>
      </c>
      <c r="H40" s="58">
        <f t="shared" si="8"/>
        <v>9.6855760099573904E-2</v>
      </c>
      <c r="I40" s="57">
        <v>1407839</v>
      </c>
      <c r="J40" s="40">
        <f t="shared" si="9"/>
        <v>0.10281038924316765</v>
      </c>
    </row>
    <row r="41" spans="2:10" x14ac:dyDescent="0.2">
      <c r="B41" s="56" t="s">
        <v>27</v>
      </c>
      <c r="C41" s="57"/>
      <c r="D41" s="58" t="str">
        <f t="shared" si="6"/>
        <v/>
      </c>
      <c r="E41" s="57">
        <v>771043</v>
      </c>
      <c r="F41" s="58">
        <f t="shared" si="7"/>
        <v>5.6307028682413059E-2</v>
      </c>
      <c r="G41" s="57">
        <v>124590</v>
      </c>
      <c r="H41" s="58">
        <f t="shared" si="8"/>
        <v>9.098445486881851E-3</v>
      </c>
      <c r="I41" s="57">
        <v>135882</v>
      </c>
      <c r="J41" s="40">
        <f t="shared" si="9"/>
        <v>9.9230674183199263E-3</v>
      </c>
    </row>
    <row r="42" spans="2:10" x14ac:dyDescent="0.2">
      <c r="B42" s="56" t="s">
        <v>107</v>
      </c>
      <c r="C42" s="57"/>
      <c r="D42" s="58" t="str">
        <f t="shared" si="6"/>
        <v/>
      </c>
      <c r="E42" s="57">
        <v>195590</v>
      </c>
      <c r="F42" s="58">
        <f t="shared" si="7"/>
        <v>1.428336907279253E-2</v>
      </c>
      <c r="G42" s="57">
        <v>218627</v>
      </c>
      <c r="H42" s="58">
        <f t="shared" si="8"/>
        <v>1.5965694208688645E-2</v>
      </c>
      <c r="I42" s="57"/>
      <c r="J42" s="40" t="str">
        <f t="shared" si="9"/>
        <v/>
      </c>
    </row>
    <row r="43" spans="2:10" x14ac:dyDescent="0.2">
      <c r="B43" s="56" t="s">
        <v>28</v>
      </c>
      <c r="C43" s="57">
        <v>80080</v>
      </c>
      <c r="D43" s="58">
        <f t="shared" si="6"/>
        <v>1.23317948875101E-2</v>
      </c>
      <c r="E43" s="57">
        <v>221364</v>
      </c>
      <c r="F43" s="58">
        <f t="shared" si="7"/>
        <v>1.6165569361570865E-2</v>
      </c>
      <c r="G43" s="57">
        <v>292425</v>
      </c>
      <c r="H43" s="58">
        <f t="shared" si="8"/>
        <v>2.1354947600139861E-2</v>
      </c>
      <c r="I43" s="57">
        <v>237262</v>
      </c>
      <c r="J43" s="40">
        <f t="shared" si="9"/>
        <v>1.7326554082258302E-2</v>
      </c>
    </row>
    <row r="44" spans="2:10" x14ac:dyDescent="0.2">
      <c r="B44" s="56"/>
      <c r="C44" s="57"/>
      <c r="D44" s="58" t="str">
        <f>IF(ISBLANK(C44),"",C44/$C$35)</f>
        <v/>
      </c>
      <c r="E44" s="57"/>
      <c r="F44" s="58" t="str">
        <f t="shared" si="7"/>
        <v/>
      </c>
      <c r="G44" s="57"/>
      <c r="H44" s="58" t="str">
        <f t="shared" si="8"/>
        <v/>
      </c>
      <c r="I44" s="57"/>
      <c r="J44" s="40" t="str">
        <f t="shared" si="9"/>
        <v/>
      </c>
    </row>
    <row r="45" spans="2:10" ht="13.5" thickBot="1" x14ac:dyDescent="0.25">
      <c r="B45" s="59"/>
      <c r="C45" s="60"/>
      <c r="D45" s="61" t="str">
        <f>IF(ISBLANK(C45),"",C45/$C$35)</f>
        <v/>
      </c>
      <c r="E45" s="60"/>
      <c r="F45" s="61" t="str">
        <f t="shared" si="7"/>
        <v/>
      </c>
      <c r="G45" s="60"/>
      <c r="H45" s="61" t="str">
        <f t="shared" si="8"/>
        <v/>
      </c>
      <c r="I45" s="60"/>
      <c r="J45" s="41" t="str">
        <f t="shared" si="9"/>
        <v/>
      </c>
    </row>
    <row r="46" spans="2:10" ht="13.5" thickTop="1" x14ac:dyDescent="0.2">
      <c r="B46" s="52" t="s">
        <v>12</v>
      </c>
      <c r="C46" s="53">
        <f>C47+C55</f>
        <v>4223561</v>
      </c>
      <c r="D46" s="42">
        <f t="shared" ref="D46:D52" si="10">IF(ISBLANK(C46),"",C46/$C$30)</f>
        <v>0.30843438092158437</v>
      </c>
      <c r="E46" s="53">
        <f>E47+E55</f>
        <v>2727062</v>
      </c>
      <c r="F46" s="54">
        <f t="shared" si="7"/>
        <v>0.19914940963437672</v>
      </c>
      <c r="G46" s="53">
        <f>G47+G55</f>
        <v>2241222</v>
      </c>
      <c r="H46" s="42">
        <f t="shared" si="8"/>
        <v>0.16366992688819582</v>
      </c>
      <c r="I46" s="53">
        <f>I47+I55</f>
        <v>4403932</v>
      </c>
      <c r="J46" s="43">
        <f t="shared" si="9"/>
        <v>0.32160635066967302</v>
      </c>
    </row>
    <row r="47" spans="2:10" x14ac:dyDescent="0.2">
      <c r="B47" s="66" t="s">
        <v>29</v>
      </c>
      <c r="C47" s="53">
        <f>SUM(C48:C55)</f>
        <v>4223561</v>
      </c>
      <c r="D47" s="39">
        <f t="shared" si="10"/>
        <v>0.30843438092158437</v>
      </c>
      <c r="E47" s="53">
        <f>SUM(E48:E55)</f>
        <v>2727062</v>
      </c>
      <c r="F47" s="39">
        <f t="shared" si="7"/>
        <v>0.19914940963437672</v>
      </c>
      <c r="G47" s="53">
        <f>SUM(G48:G55)</f>
        <v>2241222</v>
      </c>
      <c r="H47" s="39">
        <f t="shared" si="8"/>
        <v>0.16366992688819582</v>
      </c>
      <c r="I47" s="53">
        <f>SUM(I48:I55)</f>
        <v>4403932</v>
      </c>
      <c r="J47" s="40">
        <f t="shared" si="9"/>
        <v>0.32160635066967302</v>
      </c>
    </row>
    <row r="48" spans="2:10" x14ac:dyDescent="0.2">
      <c r="B48" s="56" t="s">
        <v>22</v>
      </c>
      <c r="C48" s="57">
        <v>572681</v>
      </c>
      <c r="D48" s="58">
        <f t="shared" si="10"/>
        <v>4.1821228508491737E-2</v>
      </c>
      <c r="E48" s="57">
        <v>1087814</v>
      </c>
      <c r="F48" s="58">
        <f t="shared" si="7"/>
        <v>7.9439893882870968E-2</v>
      </c>
      <c r="G48" s="57">
        <v>491600</v>
      </c>
      <c r="H48" s="58">
        <f t="shared" si="8"/>
        <v>3.5900118800474501E-2</v>
      </c>
      <c r="I48" s="57">
        <v>14683</v>
      </c>
      <c r="J48" s="40">
        <f t="shared" si="9"/>
        <v>1.0722568029848801E-3</v>
      </c>
    </row>
    <row r="49" spans="2:10" x14ac:dyDescent="0.2">
      <c r="B49" s="56" t="s">
        <v>30</v>
      </c>
      <c r="C49" s="57">
        <v>769099</v>
      </c>
      <c r="D49" s="58">
        <f t="shared" si="10"/>
        <v>5.6165064014088974E-2</v>
      </c>
      <c r="E49" s="57">
        <v>51941</v>
      </c>
      <c r="F49" s="58">
        <f t="shared" si="7"/>
        <v>3.7931002250110781E-3</v>
      </c>
      <c r="G49" s="57"/>
      <c r="H49" s="58" t="str">
        <f t="shared" si="8"/>
        <v/>
      </c>
      <c r="I49" s="57">
        <v>2348528</v>
      </c>
      <c r="J49" s="40">
        <f t="shared" si="9"/>
        <v>0.17150617210382582</v>
      </c>
    </row>
    <row r="50" spans="2:10" x14ac:dyDescent="0.2">
      <c r="B50" s="56" t="s">
        <v>25</v>
      </c>
      <c r="C50" s="57">
        <v>499694</v>
      </c>
      <c r="D50" s="58">
        <f t="shared" si="10"/>
        <v>3.6491200089268316E-2</v>
      </c>
      <c r="E50" s="57">
        <v>499694</v>
      </c>
      <c r="F50" s="58">
        <f t="shared" si="7"/>
        <v>3.6491200089268316E-2</v>
      </c>
      <c r="G50" s="57">
        <v>499694</v>
      </c>
      <c r="H50" s="58">
        <f t="shared" si="8"/>
        <v>3.6491200089268316E-2</v>
      </c>
      <c r="I50" s="57">
        <v>499694</v>
      </c>
      <c r="J50" s="40">
        <f t="shared" si="9"/>
        <v>3.6491200089268316E-2</v>
      </c>
    </row>
    <row r="51" spans="2:10" x14ac:dyDescent="0.2">
      <c r="B51" s="56" t="s">
        <v>31</v>
      </c>
      <c r="C51" s="57">
        <v>900362</v>
      </c>
      <c r="D51" s="58">
        <f t="shared" si="10"/>
        <v>6.5750819290953666E-2</v>
      </c>
      <c r="E51" s="57">
        <v>245227</v>
      </c>
      <c r="F51" s="58">
        <f t="shared" si="7"/>
        <v>1.7908214876086168E-2</v>
      </c>
      <c r="G51" s="57">
        <v>369907</v>
      </c>
      <c r="H51" s="58">
        <f t="shared" si="8"/>
        <v>2.7013232801316359E-2</v>
      </c>
      <c r="I51" s="57">
        <v>421920</v>
      </c>
      <c r="J51" s="40">
        <f t="shared" si="9"/>
        <v>3.0811590977006104E-2</v>
      </c>
    </row>
    <row r="52" spans="2:10" x14ac:dyDescent="0.2">
      <c r="B52" s="56" t="s">
        <v>32</v>
      </c>
      <c r="C52" s="57"/>
      <c r="D52" s="58" t="str">
        <f t="shared" si="10"/>
        <v/>
      </c>
      <c r="E52" s="57"/>
      <c r="F52" s="58" t="str">
        <f t="shared" si="7"/>
        <v/>
      </c>
      <c r="G52" s="57">
        <v>880021</v>
      </c>
      <c r="H52" s="58">
        <f t="shared" si="8"/>
        <v>6.426537519713664E-2</v>
      </c>
      <c r="I52" s="57">
        <v>1119107</v>
      </c>
      <c r="J52" s="40">
        <f t="shared" si="9"/>
        <v>8.1725130696587905E-2</v>
      </c>
    </row>
    <row r="53" spans="2:10" x14ac:dyDescent="0.2">
      <c r="B53" s="63" t="s">
        <v>15</v>
      </c>
      <c r="C53" s="64">
        <v>1481725</v>
      </c>
      <c r="D53" s="65"/>
      <c r="E53" s="64">
        <v>842386</v>
      </c>
      <c r="F53" s="65"/>
      <c r="G53" s="64"/>
      <c r="H53" s="65"/>
      <c r="I53" s="64"/>
      <c r="J53" s="55"/>
    </row>
    <row r="54" spans="2:10" x14ac:dyDescent="0.2">
      <c r="B54" s="63" t="s">
        <v>108</v>
      </c>
      <c r="C54" s="64"/>
      <c r="D54" s="65" t="str">
        <f>IF(ISBLANK(C54),"",C54/$C$30)</f>
        <v/>
      </c>
      <c r="E54" s="64"/>
      <c r="F54" s="65" t="str">
        <f>IF(ISBLANK(E54),"",E54/$C$30)</f>
        <v/>
      </c>
      <c r="G54" s="64"/>
      <c r="H54" s="65" t="str">
        <f t="shared" si="8"/>
        <v/>
      </c>
      <c r="I54" s="64"/>
      <c r="J54" s="55" t="str">
        <f t="shared" si="9"/>
        <v/>
      </c>
    </row>
    <row r="55" spans="2:10" ht="13.5" thickBot="1" x14ac:dyDescent="0.25">
      <c r="B55" s="59" t="s">
        <v>112</v>
      </c>
      <c r="C55" s="60"/>
      <c r="D55" s="61"/>
      <c r="E55" s="60"/>
      <c r="F55" s="61"/>
      <c r="G55" s="60"/>
      <c r="H55" s="61"/>
      <c r="I55" s="60"/>
      <c r="J55" s="41"/>
    </row>
    <row r="56" spans="2:10" ht="13.5" thickTop="1" x14ac:dyDescent="0.2">
      <c r="B56" s="34" t="s">
        <v>33</v>
      </c>
      <c r="C56" s="46">
        <f>SUM(C57:C60)</f>
        <v>2976204</v>
      </c>
      <c r="D56" s="42">
        <f>IF(ISBLANK(C56),"",C56/$C$30)</f>
        <v>0.21734352557861555</v>
      </c>
      <c r="E56" s="46">
        <f>SUM(E57:E60)</f>
        <v>4399331</v>
      </c>
      <c r="F56" s="42">
        <f t="shared" si="7"/>
        <v>0.32127035301588747</v>
      </c>
      <c r="G56" s="46">
        <f>SUM(G57:G60)</f>
        <v>6241520</v>
      </c>
      <c r="H56" s="42">
        <f t="shared" si="8"/>
        <v>0.45580005999905943</v>
      </c>
      <c r="I56" s="46">
        <f>SUM(I57:I60)</f>
        <v>25097534</v>
      </c>
      <c r="J56" s="43">
        <f t="shared" si="9"/>
        <v>1.8327999434478193</v>
      </c>
    </row>
    <row r="57" spans="2:10" x14ac:dyDescent="0.2">
      <c r="B57" s="56" t="s">
        <v>34</v>
      </c>
      <c r="C57" s="57">
        <v>3600000</v>
      </c>
      <c r="D57" s="58">
        <f>IF(ISBLANK(C57),"",C57/$C$30)</f>
        <v>0.26289753393349918</v>
      </c>
      <c r="E57" s="57">
        <f>C57+C58</f>
        <v>3600000</v>
      </c>
      <c r="F57" s="58">
        <f t="shared" si="7"/>
        <v>0.26289753393349918</v>
      </c>
      <c r="G57" s="57">
        <v>4400000</v>
      </c>
      <c r="H57" s="58">
        <f t="shared" si="8"/>
        <v>0.32131920814094345</v>
      </c>
      <c r="I57" s="57">
        <v>5000000</v>
      </c>
      <c r="J57" s="40">
        <f t="shared" si="9"/>
        <v>0.36513546379652667</v>
      </c>
    </row>
    <row r="58" spans="2:10" x14ac:dyDescent="0.2">
      <c r="B58" s="56" t="s">
        <v>35</v>
      </c>
      <c r="C58" s="57"/>
      <c r="D58" s="58" t="str">
        <f>IF(ISBLANK(C58),"",C58/$C$30)</f>
        <v/>
      </c>
      <c r="E58" s="57">
        <v>799331</v>
      </c>
      <c r="F58" s="58">
        <f t="shared" si="7"/>
        <v>5.837281908238829E-2</v>
      </c>
      <c r="G58" s="57">
        <v>1841520</v>
      </c>
      <c r="H58" s="58">
        <f t="shared" si="8"/>
        <v>0.13448085185811595</v>
      </c>
      <c r="I58" s="57">
        <v>3654534</v>
      </c>
      <c r="J58" s="40">
        <f t="shared" si="9"/>
        <v>0.26687999341003515</v>
      </c>
    </row>
    <row r="59" spans="2:10" x14ac:dyDescent="0.2">
      <c r="B59" s="56" t="s">
        <v>36</v>
      </c>
      <c r="C59" s="57">
        <v>-623796</v>
      </c>
      <c r="D59" s="58">
        <f>IF(ISBLANK(C59),"",C59/$C$30)</f>
        <v>-4.5554008354883629E-2</v>
      </c>
      <c r="E59" s="57"/>
      <c r="F59" s="58" t="str">
        <f t="shared" si="7"/>
        <v/>
      </c>
      <c r="G59" s="57"/>
      <c r="H59" s="58" t="str">
        <f t="shared" si="8"/>
        <v/>
      </c>
      <c r="I59" s="57"/>
      <c r="J59" s="40" t="str">
        <f t="shared" si="9"/>
        <v/>
      </c>
    </row>
    <row r="60" spans="2:10" ht="13.5" thickBot="1" x14ac:dyDescent="0.25">
      <c r="B60" s="59" t="s">
        <v>110</v>
      </c>
      <c r="C60" s="60"/>
      <c r="D60" s="61" t="str">
        <f>IF(ISBLANK(C60),"",C60/$C$30)</f>
        <v/>
      </c>
      <c r="E60" s="60"/>
      <c r="F60" s="61" t="str">
        <f t="shared" si="7"/>
        <v/>
      </c>
      <c r="G60" s="60"/>
      <c r="H60" s="61" t="str">
        <f t="shared" si="8"/>
        <v/>
      </c>
      <c r="I60" s="60">
        <v>16443000</v>
      </c>
      <c r="J60" s="41">
        <f t="shared" si="9"/>
        <v>1.2007844862412576</v>
      </c>
    </row>
    <row r="61" spans="2:10" ht="14.25" thickTop="1" thickBot="1" x14ac:dyDescent="0.25">
      <c r="B61" s="47" t="s">
        <v>37</v>
      </c>
      <c r="C61" s="48">
        <f>C35+C46+C56</f>
        <v>13693548</v>
      </c>
      <c r="D61" s="49" t="s">
        <v>38</v>
      </c>
      <c r="E61" s="48">
        <f>E35+E46+E56</f>
        <v>12826363</v>
      </c>
      <c r="F61" s="50">
        <f>(E61/C61)-1</f>
        <v>-6.3327999434478199E-2</v>
      </c>
      <c r="G61" s="48">
        <f>G35+G46+G56</f>
        <v>12690254</v>
      </c>
      <c r="H61" s="50">
        <f>(G61/E61)-1</f>
        <v>-1.061165975109235E-2</v>
      </c>
      <c r="I61" s="48">
        <f>I35+I46+I56</f>
        <v>34968516</v>
      </c>
      <c r="J61" s="51">
        <f>(I61/G61)-1</f>
        <v>1.7555410632442818</v>
      </c>
    </row>
    <row r="62" spans="2:10" ht="13.5" thickTop="1" x14ac:dyDescent="0.2"/>
  </sheetData>
  <sheetProtection password="F748" sheet="1" objects="1" scenarios="1"/>
  <mergeCells count="13">
    <mergeCell ref="F1:J1"/>
    <mergeCell ref="B32:B34"/>
    <mergeCell ref="C32:J32"/>
    <mergeCell ref="D33:D34"/>
    <mergeCell ref="F33:F34"/>
    <mergeCell ref="H33:H34"/>
    <mergeCell ref="J33:J34"/>
    <mergeCell ref="B3:B5"/>
    <mergeCell ref="D4:D5"/>
    <mergeCell ref="F4:F5"/>
    <mergeCell ref="H4:H5"/>
    <mergeCell ref="J4:J5"/>
    <mergeCell ref="C3:J3"/>
  </mergeCells>
  <phoneticPr fontId="7" type="noConversion"/>
  <printOptions horizontalCentered="1"/>
  <pageMargins left="0" right="0" top="0.39370078740157483" bottom="0.39370078740157483" header="0.51181102362204722" footer="0.51181102362204722"/>
  <pageSetup scale="96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3"/>
  <sheetViews>
    <sheetView showGridLines="0" showRowColHeaders="0" showZeros="0" showOutlineSymbols="0" workbookViewId="0">
      <selection activeCell="G7" sqref="G7"/>
    </sheetView>
  </sheetViews>
  <sheetFormatPr defaultRowHeight="12.75" x14ac:dyDescent="0.2"/>
  <cols>
    <col min="1" max="1" width="9.140625" style="32"/>
    <col min="2" max="2" width="24.28515625" style="32" customWidth="1"/>
    <col min="3" max="3" width="12.7109375" style="32" customWidth="1"/>
    <col min="4" max="4" width="7.7109375" style="32" customWidth="1"/>
    <col min="5" max="5" width="12.7109375" style="32" customWidth="1"/>
    <col min="6" max="6" width="7.7109375" style="32" customWidth="1"/>
    <col min="7" max="7" width="12.7109375" style="32" customWidth="1"/>
    <col min="8" max="8" width="7.7109375" style="32" customWidth="1"/>
    <col min="9" max="9" width="12.7109375" style="32" customWidth="1"/>
    <col min="10" max="10" width="7.7109375" style="32" customWidth="1"/>
    <col min="11" max="11" width="9.140625" style="32"/>
    <col min="12" max="12" width="13.42578125" style="32" bestFit="1" customWidth="1"/>
    <col min="13" max="16384" width="9.140625" style="32"/>
  </cols>
  <sheetData>
    <row r="1" spans="2:10" ht="20.25" x14ac:dyDescent="0.2">
      <c r="B1" s="5" t="s">
        <v>115</v>
      </c>
      <c r="C1" s="5"/>
      <c r="D1" s="5"/>
      <c r="E1" s="5"/>
      <c r="F1" s="87" t="str">
        <f>'Balanço A'!F1</f>
        <v xml:space="preserve"> (Empresa A)</v>
      </c>
      <c r="G1" s="87"/>
      <c r="H1" s="87"/>
      <c r="I1" s="87"/>
      <c r="J1" s="87"/>
    </row>
    <row r="2" spans="2:10" ht="12" customHeight="1" thickBot="1" x14ac:dyDescent="0.25"/>
    <row r="3" spans="2:10" s="11" customFormat="1" ht="12.95" customHeight="1" thickTop="1" x14ac:dyDescent="0.2">
      <c r="B3" s="84" t="s">
        <v>86</v>
      </c>
      <c r="C3" s="69" t="s">
        <v>2</v>
      </c>
      <c r="D3" s="86" t="s">
        <v>3</v>
      </c>
      <c r="E3" s="67" t="s">
        <v>2</v>
      </c>
      <c r="F3" s="86" t="s">
        <v>3</v>
      </c>
      <c r="G3" s="67" t="s">
        <v>2</v>
      </c>
      <c r="H3" s="86" t="s">
        <v>3</v>
      </c>
      <c r="I3" s="67" t="s">
        <v>2</v>
      </c>
      <c r="J3" s="83" t="s">
        <v>3</v>
      </c>
    </row>
    <row r="4" spans="2:10" ht="13.5" thickBot="1" x14ac:dyDescent="0.25">
      <c r="B4" s="85"/>
      <c r="C4" s="62">
        <v>2003</v>
      </c>
      <c r="D4" s="76"/>
      <c r="E4" s="62">
        <v>2004</v>
      </c>
      <c r="F4" s="76"/>
      <c r="G4" s="62">
        <v>2005</v>
      </c>
      <c r="H4" s="76"/>
      <c r="I4" s="62">
        <v>2006</v>
      </c>
      <c r="J4" s="78"/>
    </row>
    <row r="5" spans="2:10" ht="13.5" thickTop="1" x14ac:dyDescent="0.2">
      <c r="B5" s="56" t="s">
        <v>87</v>
      </c>
      <c r="C5" s="57">
        <v>36461832</v>
      </c>
      <c r="D5" s="39">
        <f>C5/$C$7</f>
        <v>1.1004310811192144</v>
      </c>
      <c r="E5" s="57">
        <v>38190916</v>
      </c>
      <c r="F5" s="39">
        <f>E5/$C$7</f>
        <v>1.1526154523122454</v>
      </c>
      <c r="G5" s="57">
        <v>43148184</v>
      </c>
      <c r="H5" s="39">
        <f t="shared" ref="H5:H22" si="0">G5/$C$7</f>
        <v>1.3022275668279857</v>
      </c>
      <c r="I5" s="57">
        <v>46830552</v>
      </c>
      <c r="J5" s="39">
        <f t="shared" ref="J5:J22" si="1">I5/$C$7</f>
        <v>1.4133627450965598</v>
      </c>
    </row>
    <row r="6" spans="2:10" x14ac:dyDescent="0.2">
      <c r="B6" s="56" t="s">
        <v>88</v>
      </c>
      <c r="C6" s="57">
        <v>-3327697</v>
      </c>
      <c r="D6" s="39">
        <f t="shared" ref="D6:F7" si="2">C6/$C$7</f>
        <v>-0.10043108111921437</v>
      </c>
      <c r="E6" s="57">
        <v>-2223285</v>
      </c>
      <c r="F6" s="39">
        <f t="shared" si="2"/>
        <v>-6.7099533456962138E-2</v>
      </c>
      <c r="G6" s="57">
        <v>-2593911</v>
      </c>
      <c r="H6" s="39">
        <f t="shared" si="0"/>
        <v>-7.8285158191092052E-2</v>
      </c>
      <c r="I6" s="57">
        <v>-2938109</v>
      </c>
      <c r="J6" s="39">
        <f t="shared" si="1"/>
        <v>-8.8673176468919437E-2</v>
      </c>
    </row>
    <row r="7" spans="2:10" x14ac:dyDescent="0.2">
      <c r="B7" s="56" t="s">
        <v>89</v>
      </c>
      <c r="C7" s="57">
        <v>33134135</v>
      </c>
      <c r="D7" s="39">
        <f t="shared" si="2"/>
        <v>1</v>
      </c>
      <c r="E7" s="57">
        <v>35967631</v>
      </c>
      <c r="F7" s="39">
        <f t="shared" si="2"/>
        <v>1.0855159188552832</v>
      </c>
      <c r="G7" s="57">
        <v>40554273</v>
      </c>
      <c r="H7" s="39">
        <f t="shared" si="0"/>
        <v>1.2239424086368937</v>
      </c>
      <c r="I7" s="57">
        <v>43892443</v>
      </c>
      <c r="J7" s="39">
        <f t="shared" si="1"/>
        <v>1.3246895686276403</v>
      </c>
    </row>
    <row r="8" spans="2:10" x14ac:dyDescent="0.2">
      <c r="B8" s="56" t="s">
        <v>90</v>
      </c>
      <c r="C8" s="57">
        <v>-24328310</v>
      </c>
      <c r="D8" s="39">
        <f>C8/$C$7</f>
        <v>-0.73423706398250621</v>
      </c>
      <c r="E8" s="57">
        <v>-25992063</v>
      </c>
      <c r="F8" s="39">
        <f>E8/$C$7</f>
        <v>-0.78444972231808674</v>
      </c>
      <c r="G8" s="57">
        <v>-33389018</v>
      </c>
      <c r="H8" s="39">
        <f t="shared" si="0"/>
        <v>-1.0076924597548722</v>
      </c>
      <c r="I8" s="57">
        <v>-35152655</v>
      </c>
      <c r="J8" s="39">
        <f t="shared" si="1"/>
        <v>-1.0609196527991451</v>
      </c>
    </row>
    <row r="9" spans="2:10" x14ac:dyDescent="0.2">
      <c r="B9" s="56" t="s">
        <v>91</v>
      </c>
      <c r="C9" s="57">
        <v>8805825</v>
      </c>
      <c r="D9" s="39">
        <f t="shared" ref="D9:F21" si="3">C9/$C$7</f>
        <v>0.26576293601749373</v>
      </c>
      <c r="E9" s="57">
        <v>9975568</v>
      </c>
      <c r="F9" s="39">
        <f t="shared" si="3"/>
        <v>0.30106619653719646</v>
      </c>
      <c r="G9" s="57">
        <v>7165255</v>
      </c>
      <c r="H9" s="39">
        <f t="shared" si="0"/>
        <v>0.21624994888202151</v>
      </c>
      <c r="I9" s="57">
        <v>8739788</v>
      </c>
      <c r="J9" s="39">
        <f t="shared" si="1"/>
        <v>0.26376991582849529</v>
      </c>
    </row>
    <row r="10" spans="2:10" x14ac:dyDescent="0.2">
      <c r="B10" s="56" t="s">
        <v>92</v>
      </c>
      <c r="C10" s="57">
        <v>-8533639</v>
      </c>
      <c r="D10" s="39">
        <f t="shared" si="3"/>
        <v>-0.25754826555755872</v>
      </c>
      <c r="E10" s="57">
        <v>-8269760</v>
      </c>
      <c r="F10" s="39">
        <f t="shared" si="3"/>
        <v>-0.24958430331740966</v>
      </c>
      <c r="G10" s="57">
        <v>-5536544</v>
      </c>
      <c r="H10" s="39">
        <f t="shared" si="0"/>
        <v>-0.16709487059191375</v>
      </c>
      <c r="I10" s="57">
        <v>-5649724</v>
      </c>
      <c r="J10" s="39">
        <f t="shared" si="1"/>
        <v>-0.17051068331797406</v>
      </c>
    </row>
    <row r="11" spans="2:10" x14ac:dyDescent="0.2">
      <c r="B11" s="56" t="s">
        <v>93</v>
      </c>
      <c r="C11" s="57">
        <v>-6745067</v>
      </c>
      <c r="D11" s="39">
        <f t="shared" si="3"/>
        <v>-0.20356852532893949</v>
      </c>
      <c r="E11" s="57">
        <v>7055917</v>
      </c>
      <c r="F11" s="39">
        <f t="shared" si="3"/>
        <v>0.21295008908486671</v>
      </c>
      <c r="G11" s="57">
        <v>-4742994</v>
      </c>
      <c r="H11" s="39">
        <f t="shared" si="0"/>
        <v>-0.14314524884986435</v>
      </c>
      <c r="I11" s="57">
        <v>-4878567</v>
      </c>
      <c r="J11" s="39">
        <f t="shared" si="1"/>
        <v>-0.14723689029455575</v>
      </c>
    </row>
    <row r="12" spans="2:10" x14ac:dyDescent="0.2">
      <c r="B12" s="56" t="s">
        <v>94</v>
      </c>
      <c r="C12" s="57">
        <v>-123597</v>
      </c>
      <c r="D12" s="39">
        <f t="shared" si="3"/>
        <v>-3.7302014976398207E-3</v>
      </c>
      <c r="E12" s="57">
        <v>-130216</v>
      </c>
      <c r="F12" s="39">
        <f t="shared" si="3"/>
        <v>-3.9299652759910587E-3</v>
      </c>
      <c r="G12" s="57">
        <v>-329940</v>
      </c>
      <c r="H12" s="39">
        <f t="shared" si="0"/>
        <v>-9.9577067576986696E-3</v>
      </c>
      <c r="I12" s="57">
        <v>-261565</v>
      </c>
      <c r="J12" s="39">
        <f t="shared" si="1"/>
        <v>-7.8941248956702816E-3</v>
      </c>
    </row>
    <row r="13" spans="2:10" x14ac:dyDescent="0.2">
      <c r="B13" s="56" t="s">
        <v>95</v>
      </c>
      <c r="C13" s="57">
        <v>-1728746</v>
      </c>
      <c r="D13" s="39">
        <f t="shared" si="3"/>
        <v>-5.2174170232601513E-2</v>
      </c>
      <c r="E13" s="57">
        <v>-1145728</v>
      </c>
      <c r="F13" s="39">
        <f t="shared" si="3"/>
        <v>-3.4578479263152634E-2</v>
      </c>
      <c r="G13" s="57">
        <v>-663325</v>
      </c>
      <c r="H13" s="39">
        <f t="shared" si="0"/>
        <v>-2.001938484285164E-2</v>
      </c>
      <c r="I13" s="57">
        <v>-841910</v>
      </c>
      <c r="J13" s="39">
        <f t="shared" si="1"/>
        <v>-2.5409143772728637E-2</v>
      </c>
    </row>
    <row r="14" spans="2:10" x14ac:dyDescent="0.2">
      <c r="B14" s="56" t="s">
        <v>96</v>
      </c>
      <c r="C14" s="57">
        <v>101296</v>
      </c>
      <c r="D14" s="39">
        <f t="shared" si="3"/>
        <v>3.0571493717883387E-3</v>
      </c>
      <c r="E14" s="57">
        <v>62101</v>
      </c>
      <c r="F14" s="39">
        <f t="shared" si="3"/>
        <v>1.8742303066007306E-3</v>
      </c>
      <c r="G14" s="57">
        <v>199715</v>
      </c>
      <c r="H14" s="39">
        <f t="shared" si="0"/>
        <v>6.0274698585009081E-3</v>
      </c>
      <c r="I14" s="57">
        <v>332318</v>
      </c>
      <c r="J14" s="39">
        <f t="shared" si="1"/>
        <v>1.0029475644980622E-2</v>
      </c>
    </row>
    <row r="15" spans="2:10" s="38" customFormat="1" x14ac:dyDescent="0.2">
      <c r="B15" s="70" t="s">
        <v>97</v>
      </c>
      <c r="C15" s="57">
        <v>-37525</v>
      </c>
      <c r="D15" s="39">
        <f t="shared" si="3"/>
        <v>-1.1325178701662199E-3</v>
      </c>
      <c r="E15" s="71"/>
      <c r="F15" s="39">
        <f t="shared" si="3"/>
        <v>0</v>
      </c>
      <c r="G15" s="71"/>
      <c r="H15" s="39">
        <f t="shared" si="0"/>
        <v>0</v>
      </c>
      <c r="I15" s="71"/>
      <c r="J15" s="39">
        <f t="shared" si="1"/>
        <v>0</v>
      </c>
    </row>
    <row r="16" spans="2:10" x14ac:dyDescent="0.2">
      <c r="B16" s="56" t="s">
        <v>98</v>
      </c>
      <c r="C16" s="57">
        <v>272186</v>
      </c>
      <c r="D16" s="39">
        <f t="shared" si="3"/>
        <v>8.2146704599350487E-3</v>
      </c>
      <c r="E16" s="57">
        <v>1705808</v>
      </c>
      <c r="F16" s="39">
        <f t="shared" si="3"/>
        <v>5.1481893219786787E-2</v>
      </c>
      <c r="G16" s="57">
        <v>1628711</v>
      </c>
      <c r="H16" s="39">
        <f t="shared" si="0"/>
        <v>4.9155078290107769E-2</v>
      </c>
      <c r="I16" s="57">
        <v>3090064</v>
      </c>
      <c r="J16" s="39">
        <f t="shared" si="1"/>
        <v>9.3259232510521248E-2</v>
      </c>
    </row>
    <row r="17" spans="2:12" x14ac:dyDescent="0.2">
      <c r="B17" s="56" t="s">
        <v>99</v>
      </c>
      <c r="C17" s="57">
        <v>472766</v>
      </c>
      <c r="D17" s="39">
        <f t="shared" si="3"/>
        <v>1.4268246326635658E-2</v>
      </c>
      <c r="E17" s="57">
        <v>57986</v>
      </c>
      <c r="F17" s="39">
        <f t="shared" si="3"/>
        <v>1.7500381404252745E-3</v>
      </c>
      <c r="G17" s="57">
        <v>502801</v>
      </c>
      <c r="H17" s="39">
        <f t="shared" si="0"/>
        <v>1.5174713328113138E-2</v>
      </c>
      <c r="I17" s="57">
        <v>209564</v>
      </c>
      <c r="J17" s="39">
        <f t="shared" si="1"/>
        <v>6.3247161877018968E-3</v>
      </c>
      <c r="L17" s="45"/>
    </row>
    <row r="18" spans="2:12" x14ac:dyDescent="0.2">
      <c r="B18" s="56" t="s">
        <v>100</v>
      </c>
      <c r="C18" s="57">
        <v>744952</v>
      </c>
      <c r="D18" s="39">
        <f t="shared" si="3"/>
        <v>2.2482916786570706E-2</v>
      </c>
      <c r="E18" s="57">
        <v>1763794</v>
      </c>
      <c r="F18" s="39">
        <f t="shared" si="3"/>
        <v>5.3231931360212058E-2</v>
      </c>
      <c r="G18" s="57">
        <v>2131512</v>
      </c>
      <c r="H18" s="39">
        <f t="shared" si="0"/>
        <v>6.4329791618220902E-2</v>
      </c>
      <c r="I18" s="57">
        <v>3299628</v>
      </c>
      <c r="J18" s="39">
        <f t="shared" si="1"/>
        <v>9.9583948698223151E-2</v>
      </c>
    </row>
    <row r="19" spans="2:12" x14ac:dyDescent="0.2">
      <c r="B19" s="56" t="s">
        <v>101</v>
      </c>
      <c r="C19" s="57">
        <v>-135606</v>
      </c>
      <c r="D19" s="39">
        <f t="shared" si="3"/>
        <v>-4.0926373964493114E-3</v>
      </c>
      <c r="E19" s="57">
        <v>-218549</v>
      </c>
      <c r="F19" s="39">
        <f t="shared" si="3"/>
        <v>-6.5958866890594853E-3</v>
      </c>
      <c r="G19" s="57">
        <v>-381603</v>
      </c>
      <c r="H19" s="39">
        <f t="shared" si="0"/>
        <v>-1.1516914505237574E-2</v>
      </c>
      <c r="I19" s="57">
        <v>-709380</v>
      </c>
      <c r="J19" s="39">
        <f t="shared" si="1"/>
        <v>-2.1409341152258843E-2</v>
      </c>
    </row>
    <row r="20" spans="2:12" x14ac:dyDescent="0.2">
      <c r="B20" s="56" t="s">
        <v>102</v>
      </c>
      <c r="C20" s="57">
        <v>-63330</v>
      </c>
      <c r="D20" s="39">
        <f t="shared" si="3"/>
        <v>-1.9113219644937161E-3</v>
      </c>
      <c r="E20" s="57">
        <v>-122118</v>
      </c>
      <c r="F20" s="39">
        <f t="shared" si="3"/>
        <v>-3.685564750671777E-3</v>
      </c>
      <c r="G20" s="57">
        <v>-159545</v>
      </c>
      <c r="H20" s="39">
        <f t="shared" si="0"/>
        <v>-4.8151249459205741E-3</v>
      </c>
      <c r="I20" s="57">
        <v>-301143</v>
      </c>
      <c r="J20" s="39">
        <f t="shared" si="1"/>
        <v>-9.0886030373208779E-3</v>
      </c>
    </row>
    <row r="21" spans="2:12" x14ac:dyDescent="0.2">
      <c r="B21" s="56" t="s">
        <v>103</v>
      </c>
      <c r="C21" s="57">
        <v>546016</v>
      </c>
      <c r="D21" s="39">
        <f t="shared" si="3"/>
        <v>1.6478957425627681E-2</v>
      </c>
      <c r="E21" s="57">
        <v>1423127</v>
      </c>
      <c r="F21" s="39">
        <f t="shared" si="3"/>
        <v>4.2950479920480795E-2</v>
      </c>
      <c r="G21" s="57">
        <v>1590364</v>
      </c>
      <c r="H21" s="39">
        <f t="shared" si="0"/>
        <v>4.7997752167062757E-2</v>
      </c>
      <c r="I21" s="57">
        <v>2289105</v>
      </c>
      <c r="J21" s="39">
        <f t="shared" si="1"/>
        <v>6.9086004508643425E-2</v>
      </c>
    </row>
    <row r="22" spans="2:12" ht="13.5" thickBot="1" x14ac:dyDescent="0.25">
      <c r="B22" s="59" t="s">
        <v>104</v>
      </c>
      <c r="C22" s="60">
        <v>15.16</v>
      </c>
      <c r="D22" s="68">
        <f>C22/$C$7</f>
        <v>4.5753420151152281E-7</v>
      </c>
      <c r="E22" s="60">
        <v>39.53</v>
      </c>
      <c r="F22" s="68">
        <f>E22/$C$7</f>
        <v>1.1930294845481858E-6</v>
      </c>
      <c r="G22" s="60">
        <v>36.14</v>
      </c>
      <c r="H22" s="68">
        <f t="shared" si="0"/>
        <v>1.0907180766903981E-6</v>
      </c>
      <c r="I22" s="60">
        <v>45.78</v>
      </c>
      <c r="J22" s="68">
        <f t="shared" si="1"/>
        <v>1.3816567114246382E-6</v>
      </c>
    </row>
    <row r="23" spans="2:12" ht="13.5" thickTop="1" x14ac:dyDescent="0.2"/>
  </sheetData>
  <sheetProtection password="F748" sheet="1" objects="1" scenarios="1"/>
  <mergeCells count="6">
    <mergeCell ref="J3:J4"/>
    <mergeCell ref="B3:B4"/>
    <mergeCell ref="D3:D4"/>
    <mergeCell ref="F3:F4"/>
    <mergeCell ref="H3:H4"/>
    <mergeCell ref="F1:J1"/>
  </mergeCells>
  <phoneticPr fontId="7" type="noConversion"/>
  <pageMargins left="0.78740157499999996" right="0.78740157499999996" top="0.984251969" bottom="0.984251969" header="0.49212598499999999" footer="0.49212598499999999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62"/>
  <sheetViews>
    <sheetView showGridLines="0" showRowColHeaders="0" showZeros="0" showOutlineSymbols="0" workbookViewId="0">
      <selection activeCell="E16" sqref="E16"/>
    </sheetView>
  </sheetViews>
  <sheetFormatPr defaultRowHeight="12.75" x14ac:dyDescent="0.2"/>
  <cols>
    <col min="1" max="1" width="9.140625" style="32"/>
    <col min="2" max="2" width="24.28515625" style="32" customWidth="1"/>
    <col min="3" max="3" width="12.7109375" style="32" customWidth="1"/>
    <col min="4" max="4" width="9.140625" style="32"/>
    <col min="5" max="5" width="12.7109375" style="32" customWidth="1"/>
    <col min="6" max="6" width="7.7109375" style="32" customWidth="1"/>
    <col min="7" max="7" width="12.7109375" style="32" customWidth="1"/>
    <col min="8" max="8" width="7.7109375" style="32" customWidth="1"/>
    <col min="9" max="9" width="12.7109375" style="32" customWidth="1"/>
    <col min="10" max="10" width="7.7109375" style="32" customWidth="1"/>
    <col min="11" max="16384" width="9.140625" style="32"/>
  </cols>
  <sheetData>
    <row r="1" spans="2:10" ht="20.25" x14ac:dyDescent="0.2">
      <c r="B1" s="5" t="s">
        <v>115</v>
      </c>
      <c r="C1" s="5"/>
      <c r="D1" s="5"/>
      <c r="E1" s="5"/>
      <c r="F1" s="82" t="s">
        <v>117</v>
      </c>
      <c r="G1" s="82"/>
      <c r="H1" s="82"/>
      <c r="I1" s="82"/>
      <c r="J1" s="82"/>
    </row>
    <row r="2" spans="2:10" ht="12" customHeight="1" thickBot="1" x14ac:dyDescent="0.25"/>
    <row r="3" spans="2:10" s="11" customFormat="1" ht="12.95" customHeight="1" thickTop="1" x14ac:dyDescent="0.2">
      <c r="B3" s="72" t="s">
        <v>21</v>
      </c>
      <c r="C3" s="79" t="s">
        <v>1</v>
      </c>
      <c r="D3" s="80"/>
      <c r="E3" s="80"/>
      <c r="F3" s="80"/>
      <c r="G3" s="80"/>
      <c r="H3" s="80"/>
      <c r="I3" s="80"/>
      <c r="J3" s="81"/>
    </row>
    <row r="4" spans="2:10" s="11" customFormat="1" ht="12.95" customHeight="1" x14ac:dyDescent="0.2">
      <c r="B4" s="73"/>
      <c r="C4" s="33" t="s">
        <v>2</v>
      </c>
      <c r="D4" s="75" t="s">
        <v>3</v>
      </c>
      <c r="E4" s="33" t="s">
        <v>2</v>
      </c>
      <c r="F4" s="75" t="s">
        <v>3</v>
      </c>
      <c r="G4" s="33" t="s">
        <v>2</v>
      </c>
      <c r="H4" s="75" t="s">
        <v>3</v>
      </c>
      <c r="I4" s="33" t="s">
        <v>2</v>
      </c>
      <c r="J4" s="77" t="s">
        <v>3</v>
      </c>
    </row>
    <row r="5" spans="2:10" ht="13.5" thickBot="1" x14ac:dyDescent="0.25">
      <c r="B5" s="74"/>
      <c r="C5" s="62">
        <v>2003</v>
      </c>
      <c r="D5" s="76"/>
      <c r="E5" s="62">
        <v>2004</v>
      </c>
      <c r="F5" s="76"/>
      <c r="G5" s="62">
        <v>2005</v>
      </c>
      <c r="H5" s="76"/>
      <c r="I5" s="62">
        <v>2006</v>
      </c>
      <c r="J5" s="78"/>
    </row>
    <row r="6" spans="2:10" s="38" customFormat="1" ht="13.5" thickTop="1" x14ac:dyDescent="0.2">
      <c r="B6" s="34" t="s">
        <v>4</v>
      </c>
      <c r="C6" s="35">
        <f>SUM(C7:C16)</f>
        <v>2531947</v>
      </c>
      <c r="D6" s="36"/>
      <c r="E6" s="35">
        <f>SUM(E7:E16)</f>
        <v>41200000</v>
      </c>
      <c r="F6" s="36"/>
      <c r="G6" s="35">
        <f>SUM(G7:G16)</f>
        <v>42529000</v>
      </c>
      <c r="H6" s="36"/>
      <c r="I6" s="35">
        <f>SUM(I7:I16)</f>
        <v>47159000</v>
      </c>
      <c r="J6" s="37"/>
    </row>
    <row r="7" spans="2:10" x14ac:dyDescent="0.2">
      <c r="B7" s="56" t="s">
        <v>39</v>
      </c>
      <c r="C7" s="57">
        <v>198788</v>
      </c>
      <c r="D7" s="58">
        <f t="shared" ref="D7:D16" si="0">IF(ISBLANK(C7),"",C7/$C$6)</f>
        <v>7.8511911979200197E-2</v>
      </c>
      <c r="E7" s="57">
        <v>20615000</v>
      </c>
      <c r="F7" s="58">
        <f>IF(ISBLANK(E7),"",E7/$E$6)</f>
        <v>0.50036407766990287</v>
      </c>
      <c r="G7" s="57">
        <v>1693000</v>
      </c>
      <c r="H7" s="58">
        <f>IF(ISBLANK(G7),"",G7/$G$6)</f>
        <v>3.9808130922429401E-2</v>
      </c>
      <c r="I7" s="57">
        <v>2494000</v>
      </c>
      <c r="J7" s="40">
        <f>IF(ISBLANK(I7),"",I7/$I$6)</f>
        <v>5.2884921223944531E-2</v>
      </c>
    </row>
    <row r="8" spans="2:10" x14ac:dyDescent="0.2">
      <c r="B8" s="56" t="s">
        <v>5</v>
      </c>
      <c r="C8" s="57">
        <v>15208</v>
      </c>
      <c r="D8" s="58">
        <f t="shared" si="0"/>
        <v>6.0064448426448104E-3</v>
      </c>
      <c r="E8" s="57"/>
      <c r="F8" s="58" t="str">
        <f t="shared" ref="F8:F16" si="1">IF(ISBLANK(E8),"",E8/$E$6)</f>
        <v/>
      </c>
      <c r="G8" s="57">
        <v>18511000</v>
      </c>
      <c r="H8" s="58">
        <f t="shared" ref="H8:H16" si="2">IF(ISBLANK(G8),"",G8/$G$6)</f>
        <v>0.43525594300359755</v>
      </c>
      <c r="I8" s="57">
        <v>22187000</v>
      </c>
      <c r="J8" s="40">
        <f t="shared" ref="J8:J16" si="3">IF(ISBLANK(I8),"",I8/$I$6)</f>
        <v>0.4704722322356284</v>
      </c>
    </row>
    <row r="9" spans="2:10" x14ac:dyDescent="0.2">
      <c r="B9" s="56" t="s">
        <v>6</v>
      </c>
      <c r="C9" s="57">
        <v>813117</v>
      </c>
      <c r="D9" s="58">
        <f t="shared" si="0"/>
        <v>0.32114297811131115</v>
      </c>
      <c r="E9" s="57">
        <v>17995000</v>
      </c>
      <c r="F9" s="58">
        <f t="shared" si="1"/>
        <v>0.4367718446601942</v>
      </c>
      <c r="G9" s="57"/>
      <c r="H9" s="58" t="str">
        <f t="shared" si="2"/>
        <v/>
      </c>
      <c r="I9" s="57">
        <v>19714000</v>
      </c>
      <c r="J9" s="40">
        <f t="shared" si="3"/>
        <v>0.41803261307491679</v>
      </c>
    </row>
    <row r="10" spans="2:10" x14ac:dyDescent="0.2">
      <c r="B10" s="56" t="s">
        <v>7</v>
      </c>
      <c r="C10" s="57">
        <v>944061</v>
      </c>
      <c r="D10" s="58">
        <f t="shared" si="0"/>
        <v>0.37285970045976474</v>
      </c>
      <c r="E10" s="57">
        <v>233000</v>
      </c>
      <c r="F10" s="58">
        <f t="shared" si="1"/>
        <v>5.655339805825243E-3</v>
      </c>
      <c r="G10" s="57">
        <v>240000</v>
      </c>
      <c r="H10" s="58">
        <f t="shared" si="2"/>
        <v>5.643208163841144E-3</v>
      </c>
      <c r="I10" s="57">
        <v>277000</v>
      </c>
      <c r="J10" s="40">
        <f t="shared" si="3"/>
        <v>5.8737462626433975E-3</v>
      </c>
    </row>
    <row r="11" spans="2:10" x14ac:dyDescent="0.2">
      <c r="B11" s="56" t="s">
        <v>8</v>
      </c>
      <c r="C11" s="57">
        <v>305319</v>
      </c>
      <c r="D11" s="58">
        <f t="shared" si="0"/>
        <v>0.12058664735083317</v>
      </c>
      <c r="E11" s="57">
        <v>1856000</v>
      </c>
      <c r="F11" s="58">
        <f t="shared" si="1"/>
        <v>4.5048543689320389E-2</v>
      </c>
      <c r="G11" s="57">
        <v>3505000</v>
      </c>
      <c r="H11" s="58">
        <f t="shared" si="2"/>
        <v>8.241435255943004E-2</v>
      </c>
      <c r="I11" s="57">
        <v>2095000</v>
      </c>
      <c r="J11" s="40">
        <f t="shared" si="3"/>
        <v>4.4424182022519562E-2</v>
      </c>
    </row>
    <row r="12" spans="2:10" x14ac:dyDescent="0.2">
      <c r="B12" s="56" t="s">
        <v>9</v>
      </c>
      <c r="C12" s="57">
        <v>107192</v>
      </c>
      <c r="D12" s="58">
        <f t="shared" si="0"/>
        <v>4.2335799288057765E-2</v>
      </c>
      <c r="E12" s="57">
        <v>172000</v>
      </c>
      <c r="F12" s="58">
        <f t="shared" si="1"/>
        <v>4.1747572815533981E-3</v>
      </c>
      <c r="G12" s="57">
        <v>18116000</v>
      </c>
      <c r="H12" s="58">
        <f t="shared" si="2"/>
        <v>0.42596816290060902</v>
      </c>
      <c r="I12" s="57"/>
      <c r="J12" s="40" t="str">
        <f t="shared" si="3"/>
        <v/>
      </c>
    </row>
    <row r="13" spans="2:10" x14ac:dyDescent="0.2">
      <c r="B13" s="56" t="s">
        <v>10</v>
      </c>
      <c r="C13" s="57">
        <v>148262</v>
      </c>
      <c r="D13" s="58">
        <f t="shared" si="0"/>
        <v>5.8556517968188115E-2</v>
      </c>
      <c r="E13" s="57">
        <v>329000</v>
      </c>
      <c r="F13" s="58">
        <f t="shared" si="1"/>
        <v>7.9854368932038827E-3</v>
      </c>
      <c r="G13" s="57">
        <v>427000</v>
      </c>
      <c r="H13" s="58">
        <f t="shared" si="2"/>
        <v>1.0040207858167368E-2</v>
      </c>
      <c r="I13" s="57">
        <v>218000</v>
      </c>
      <c r="J13" s="40">
        <f t="shared" si="3"/>
        <v>4.6226595135605078E-3</v>
      </c>
    </row>
    <row r="14" spans="2:10" x14ac:dyDescent="0.2">
      <c r="B14" s="56" t="s">
        <v>11</v>
      </c>
      <c r="C14" s="57"/>
      <c r="D14" s="58" t="str">
        <f t="shared" si="0"/>
        <v/>
      </c>
      <c r="E14" s="57"/>
      <c r="F14" s="58" t="str">
        <f t="shared" si="1"/>
        <v/>
      </c>
      <c r="G14" s="57">
        <v>37000</v>
      </c>
      <c r="H14" s="58">
        <f t="shared" si="2"/>
        <v>8.699945919255096E-4</v>
      </c>
      <c r="I14" s="57">
        <v>174000</v>
      </c>
      <c r="J14" s="40">
        <f t="shared" si="3"/>
        <v>3.6896456667868277E-3</v>
      </c>
    </row>
    <row r="15" spans="2:10" x14ac:dyDescent="0.2">
      <c r="B15" s="56"/>
      <c r="C15" s="57"/>
      <c r="D15" s="58" t="str">
        <f t="shared" si="0"/>
        <v/>
      </c>
      <c r="E15" s="57"/>
      <c r="F15" s="58" t="str">
        <f>IF(ISBLANK(E15),"",E15/$E$6)</f>
        <v/>
      </c>
      <c r="G15" s="57"/>
      <c r="H15" s="58" t="str">
        <f t="shared" si="2"/>
        <v/>
      </c>
      <c r="I15" s="57"/>
      <c r="J15" s="40" t="str">
        <f t="shared" si="3"/>
        <v/>
      </c>
    </row>
    <row r="16" spans="2:10" ht="13.5" thickBot="1" x14ac:dyDescent="0.25">
      <c r="B16" s="59"/>
      <c r="C16" s="60"/>
      <c r="D16" s="61" t="str">
        <f t="shared" si="0"/>
        <v/>
      </c>
      <c r="E16" s="60"/>
      <c r="F16" s="61" t="str">
        <f t="shared" si="1"/>
        <v/>
      </c>
      <c r="G16" s="60"/>
      <c r="H16" s="61" t="str">
        <f t="shared" si="2"/>
        <v/>
      </c>
      <c r="I16" s="60"/>
      <c r="J16" s="41" t="str">
        <f t="shared" si="3"/>
        <v/>
      </c>
    </row>
    <row r="17" spans="2:10" s="38" customFormat="1" ht="13.5" thickTop="1" x14ac:dyDescent="0.2">
      <c r="B17" s="34" t="s">
        <v>12</v>
      </c>
      <c r="C17" s="35">
        <f>C18+C25</f>
        <v>11161601</v>
      </c>
      <c r="D17" s="42"/>
      <c r="E17" s="35">
        <f>E18+E25</f>
        <v>68507000</v>
      </c>
      <c r="F17" s="42"/>
      <c r="G17" s="35">
        <f>G18+G25</f>
        <v>66236000</v>
      </c>
      <c r="H17" s="42"/>
      <c r="I17" s="35">
        <f>I18+I25</f>
        <v>87775000</v>
      </c>
      <c r="J17" s="43"/>
    </row>
    <row r="18" spans="2:10" x14ac:dyDescent="0.2">
      <c r="B18" s="44" t="s">
        <v>13</v>
      </c>
      <c r="C18" s="35">
        <f>SUM(C19:C23)</f>
        <v>3098972</v>
      </c>
      <c r="D18" s="39"/>
      <c r="E18" s="35">
        <f>SUM(E19:E23)</f>
        <v>9641000</v>
      </c>
      <c r="F18" s="39"/>
      <c r="G18" s="35">
        <f>SUM(G19:G23)</f>
        <v>12991000</v>
      </c>
      <c r="H18" s="39"/>
      <c r="I18" s="35">
        <f>SUM(I19:I23)</f>
        <v>12773000</v>
      </c>
      <c r="J18" s="40"/>
    </row>
    <row r="19" spans="2:10" x14ac:dyDescent="0.2">
      <c r="B19" s="56" t="s">
        <v>105</v>
      </c>
      <c r="C19" s="57"/>
      <c r="D19" s="58"/>
      <c r="E19" s="57">
        <v>7475000</v>
      </c>
      <c r="F19" s="58"/>
      <c r="G19" s="57">
        <v>9993000</v>
      </c>
      <c r="H19" s="58"/>
      <c r="I19" s="57">
        <v>9092000</v>
      </c>
      <c r="J19" s="40"/>
    </row>
    <row r="20" spans="2:10" x14ac:dyDescent="0.2">
      <c r="B20" s="56" t="s">
        <v>15</v>
      </c>
      <c r="C20" s="57">
        <v>1644112</v>
      </c>
      <c r="D20" s="58"/>
      <c r="E20" s="57">
        <v>2166000</v>
      </c>
      <c r="F20" s="58"/>
      <c r="G20" s="57">
        <v>2998000</v>
      </c>
      <c r="H20" s="58"/>
      <c r="I20" s="57">
        <v>3681000</v>
      </c>
      <c r="J20" s="40"/>
    </row>
    <row r="21" spans="2:10" x14ac:dyDescent="0.2">
      <c r="B21" s="56" t="s">
        <v>14</v>
      </c>
      <c r="C21" s="57">
        <v>1454860</v>
      </c>
      <c r="D21" s="58"/>
      <c r="E21" s="57"/>
      <c r="F21" s="58"/>
      <c r="G21" s="57"/>
      <c r="H21" s="58"/>
      <c r="I21" s="57"/>
      <c r="J21" s="40"/>
    </row>
    <row r="22" spans="2:10" x14ac:dyDescent="0.2">
      <c r="B22" s="56"/>
      <c r="C22" s="57"/>
      <c r="D22" s="58"/>
      <c r="E22" s="57"/>
      <c r="F22" s="58" t="str">
        <f>IF(ISBLANK(E22),"",E22/$C$6)</f>
        <v/>
      </c>
      <c r="G22" s="57"/>
      <c r="H22" s="58"/>
      <c r="I22" s="57"/>
      <c r="J22" s="40"/>
    </row>
    <row r="23" spans="2:10" x14ac:dyDescent="0.2">
      <c r="B23" s="56"/>
      <c r="C23" s="57"/>
      <c r="D23" s="58" t="str">
        <f>IF(ISBLANK(C23),"",C23/$C$6)</f>
        <v/>
      </c>
      <c r="E23" s="57"/>
      <c r="F23" s="58" t="str">
        <f>IF(ISBLANK(E23),"",E23/$C$6)</f>
        <v/>
      </c>
      <c r="G23" s="57"/>
      <c r="H23" s="58" t="str">
        <f t="shared" ref="H23:H29" si="4">IF(ISBLANK(G23),"",G23/$C$30)</f>
        <v/>
      </c>
      <c r="I23" s="57"/>
      <c r="J23" s="40" t="str">
        <f t="shared" ref="J23:J29" si="5">IF(ISBLANK(I23),"",I23/$C$30)</f>
        <v/>
      </c>
    </row>
    <row r="24" spans="2:10" ht="13.5" thickBot="1" x14ac:dyDescent="0.25">
      <c r="B24" s="59" t="s">
        <v>10</v>
      </c>
      <c r="C24" s="60"/>
      <c r="D24" s="61" t="str">
        <f>IF(ISBLANK(C24),"",C24/$C$6)</f>
        <v/>
      </c>
      <c r="E24" s="60"/>
      <c r="F24" s="61" t="str">
        <f>IF(ISBLANK(E24),"",E24/$C$6)</f>
        <v/>
      </c>
      <c r="G24" s="60"/>
      <c r="H24" s="61" t="str">
        <f t="shared" si="4"/>
        <v/>
      </c>
      <c r="I24" s="60"/>
      <c r="J24" s="41" t="str">
        <f t="shared" si="5"/>
        <v/>
      </c>
    </row>
    <row r="25" spans="2:10" s="38" customFormat="1" ht="13.5" thickTop="1" x14ac:dyDescent="0.2">
      <c r="B25" s="34" t="s">
        <v>16</v>
      </c>
      <c r="C25" s="35">
        <f>SUM(C26:C29)</f>
        <v>8062629</v>
      </c>
      <c r="D25" s="42">
        <f>IF(ISBLANK(C25),"",C25/$C$30)</f>
        <v>0.58879035586686523</v>
      </c>
      <c r="E25" s="46">
        <f>SUM(E26:E29)</f>
        <v>58866000</v>
      </c>
      <c r="F25" s="42">
        <f>IF(ISBLANK(E25),"",E25/$C$30)</f>
        <v>4.2988128423692675</v>
      </c>
      <c r="G25" s="46">
        <f>SUM(G26:G29)</f>
        <v>53245000</v>
      </c>
      <c r="H25" s="42">
        <f t="shared" si="4"/>
        <v>3.8883275539692121</v>
      </c>
      <c r="I25" s="46">
        <f>SUM(I26:I29)</f>
        <v>75002000</v>
      </c>
      <c r="J25" s="43">
        <f t="shared" si="5"/>
        <v>5.4771780111334181</v>
      </c>
    </row>
    <row r="26" spans="2:10" x14ac:dyDescent="0.2">
      <c r="B26" s="56" t="s">
        <v>17</v>
      </c>
      <c r="C26" s="57">
        <v>81534</v>
      </c>
      <c r="D26" s="58">
        <f>IF(ISBLANK(C26),"",C26/$C$30)</f>
        <v>5.954190981037201E-3</v>
      </c>
      <c r="E26" s="57"/>
      <c r="F26" s="58" t="str">
        <f>IF(ISBLANK(E26),"",E26/$C$30)</f>
        <v/>
      </c>
      <c r="G26" s="57"/>
      <c r="H26" s="58" t="str">
        <f t="shared" si="4"/>
        <v/>
      </c>
      <c r="I26" s="57"/>
      <c r="J26" s="40" t="str">
        <f t="shared" si="5"/>
        <v/>
      </c>
    </row>
    <row r="27" spans="2:10" x14ac:dyDescent="0.2">
      <c r="B27" s="56" t="s">
        <v>18</v>
      </c>
      <c r="C27" s="57">
        <v>7981095</v>
      </c>
      <c r="D27" s="58">
        <f>IF(ISBLANK(C27),"",C27/$C$30)</f>
        <v>0.58283616488582801</v>
      </c>
      <c r="E27" s="57">
        <v>33158000</v>
      </c>
      <c r="F27" s="58">
        <f>IF(ISBLANK(E27),"",E27/$C$30)</f>
        <v>2.4214323417130461</v>
      </c>
      <c r="G27" s="57">
        <v>31259000</v>
      </c>
      <c r="H27" s="58">
        <f t="shared" si="4"/>
        <v>2.2827538925631252</v>
      </c>
      <c r="I27" s="57">
        <v>29175000</v>
      </c>
      <c r="J27" s="40">
        <f t="shared" si="5"/>
        <v>2.1305654312527329</v>
      </c>
    </row>
    <row r="28" spans="2:10" x14ac:dyDescent="0.2">
      <c r="B28" s="56" t="s">
        <v>106</v>
      </c>
      <c r="C28" s="57"/>
      <c r="D28" s="58" t="str">
        <f>IF(ISBLANK(C28),"",C28/$C$30)</f>
        <v/>
      </c>
      <c r="E28" s="57">
        <v>25708000</v>
      </c>
      <c r="F28" s="58">
        <f>IF(ISBLANK(E28),"",E28/$C$30)</f>
        <v>1.8773805006562214</v>
      </c>
      <c r="G28" s="57">
        <v>21986000</v>
      </c>
      <c r="H28" s="58">
        <f t="shared" si="4"/>
        <v>1.6055736614060869</v>
      </c>
      <c r="I28" s="57">
        <v>45827000</v>
      </c>
      <c r="J28" s="40">
        <f t="shared" si="5"/>
        <v>3.3466125798806856</v>
      </c>
    </row>
    <row r="29" spans="2:10" ht="13.5" thickBot="1" x14ac:dyDescent="0.25">
      <c r="B29" s="59"/>
      <c r="C29" s="60"/>
      <c r="D29" s="61" t="str">
        <f>IF(ISBLANK(C29),"",C29/$C$30)</f>
        <v/>
      </c>
      <c r="E29" s="60"/>
      <c r="F29" s="61" t="str">
        <f>IF(ISBLANK(E29),"",E29/$C$30)</f>
        <v/>
      </c>
      <c r="G29" s="60"/>
      <c r="H29" s="61" t="str">
        <f t="shared" si="4"/>
        <v/>
      </c>
      <c r="I29" s="60"/>
      <c r="J29" s="41" t="str">
        <f t="shared" si="5"/>
        <v/>
      </c>
    </row>
    <row r="30" spans="2:10" s="38" customFormat="1" ht="14.25" thickTop="1" thickBot="1" x14ac:dyDescent="0.25">
      <c r="B30" s="47" t="s">
        <v>19</v>
      </c>
      <c r="C30" s="48">
        <f>C17+C6</f>
        <v>13693548</v>
      </c>
      <c r="D30" s="49" t="s">
        <v>40</v>
      </c>
      <c r="E30" s="48">
        <f>E17+E6+E25</f>
        <v>168573000</v>
      </c>
      <c r="F30" s="50">
        <f>(E30/C30)-1</f>
        <v>11.310396107714377</v>
      </c>
      <c r="G30" s="48">
        <f>G17+G6+G25</f>
        <v>162010000</v>
      </c>
      <c r="H30" s="50">
        <f>(G30/E30)-1</f>
        <v>-3.89326879156211E-2</v>
      </c>
      <c r="I30" s="48">
        <f>I17+I6+I25</f>
        <v>209936000</v>
      </c>
      <c r="J30" s="51">
        <f>(I30/G30)-1</f>
        <v>0.29582124560212342</v>
      </c>
    </row>
    <row r="31" spans="2:10" ht="10.5" customHeight="1" thickTop="1" thickBot="1" x14ac:dyDescent="0.25"/>
    <row r="32" spans="2:10" ht="13.5" thickTop="1" x14ac:dyDescent="0.2">
      <c r="B32" s="72" t="s">
        <v>20</v>
      </c>
      <c r="C32" s="79" t="s">
        <v>1</v>
      </c>
      <c r="D32" s="80"/>
      <c r="E32" s="80"/>
      <c r="F32" s="80"/>
      <c r="G32" s="80"/>
      <c r="H32" s="80"/>
      <c r="I32" s="80"/>
      <c r="J32" s="81"/>
    </row>
    <row r="33" spans="2:10" x14ac:dyDescent="0.2">
      <c r="B33" s="73"/>
      <c r="C33" s="33" t="s">
        <v>2</v>
      </c>
      <c r="D33" s="75" t="s">
        <v>3</v>
      </c>
      <c r="E33" s="33" t="s">
        <v>2</v>
      </c>
      <c r="F33" s="75" t="s">
        <v>3</v>
      </c>
      <c r="G33" s="33" t="s">
        <v>2</v>
      </c>
      <c r="H33" s="75" t="s">
        <v>3</v>
      </c>
      <c r="I33" s="33" t="s">
        <v>2</v>
      </c>
      <c r="J33" s="77" t="s">
        <v>3</v>
      </c>
    </row>
    <row r="34" spans="2:10" ht="13.5" thickBot="1" x14ac:dyDescent="0.25">
      <c r="B34" s="74"/>
      <c r="C34" s="62">
        <v>2003</v>
      </c>
      <c r="D34" s="76"/>
      <c r="E34" s="62">
        <v>2004</v>
      </c>
      <c r="F34" s="76"/>
      <c r="G34" s="62">
        <v>2005</v>
      </c>
      <c r="H34" s="76"/>
      <c r="I34" s="62">
        <v>2006</v>
      </c>
      <c r="J34" s="78"/>
    </row>
    <row r="35" spans="2:10" ht="13.5" thickTop="1" x14ac:dyDescent="0.2">
      <c r="B35" s="34" t="s">
        <v>4</v>
      </c>
      <c r="C35" s="35">
        <f>SUM(C36:C45)</f>
        <v>6493783</v>
      </c>
      <c r="D35" s="36"/>
      <c r="E35" s="35">
        <f>SUM(E36:E45)</f>
        <v>5699970</v>
      </c>
      <c r="F35" s="36">
        <f>IF(ISBLANK(E35),"",E35/$C$30)</f>
        <v>0.41625223791525762</v>
      </c>
      <c r="G35" s="35">
        <f>SUM(G36:G45)</f>
        <v>4207512</v>
      </c>
      <c r="H35" s="36">
        <f>IF(ISBLANK(G35),"",G35/$C$30)</f>
        <v>0.3072623691098903</v>
      </c>
      <c r="I35" s="35">
        <f>SUM(I36:I45)</f>
        <v>5467050</v>
      </c>
      <c r="J35" s="37">
        <f>IF(ISBLANK(I35),"",I35/$C$30)</f>
        <v>0.39924276746976023</v>
      </c>
    </row>
    <row r="36" spans="2:10" x14ac:dyDescent="0.2">
      <c r="B36" s="56" t="s">
        <v>22</v>
      </c>
      <c r="C36" s="57">
        <v>490970</v>
      </c>
      <c r="D36" s="58">
        <f>IF(ISBLANK(C36),"",C36/$C$35)</f>
        <v>7.5606160538471953E-2</v>
      </c>
      <c r="E36" s="57">
        <v>1180322</v>
      </c>
      <c r="F36" s="58">
        <f>IF(ISBLANK(E36),"",E36/$C$30)</f>
        <v>8.6195484179848791E-2</v>
      </c>
      <c r="G36" s="57">
        <v>1000325</v>
      </c>
      <c r="H36" s="58">
        <f>IF(ISBLANK(G36),"",G36/$C$30)</f>
        <v>7.3050826564452109E-2</v>
      </c>
      <c r="I36" s="57">
        <v>671520</v>
      </c>
      <c r="J36" s="40">
        <f>IF(ISBLANK(I36),"",I36/$C$30)</f>
        <v>4.9039153329728719E-2</v>
      </c>
    </row>
    <row r="37" spans="2:10" x14ac:dyDescent="0.2">
      <c r="B37" s="56" t="s">
        <v>23</v>
      </c>
      <c r="C37" s="57">
        <v>3209358</v>
      </c>
      <c r="D37" s="58">
        <f t="shared" ref="D37:D43" si="6">IF(ISBLANK(C37),"",C37/$C$35)</f>
        <v>0.49422008712025023</v>
      </c>
      <c r="E37" s="57">
        <v>1109787</v>
      </c>
      <c r="F37" s="58">
        <f t="shared" ref="F37:F60" si="7">IF(ISBLANK(E37),"",E37/$C$30)</f>
        <v>8.1044518192071188E-2</v>
      </c>
      <c r="G37" s="57">
        <v>113499</v>
      </c>
      <c r="H37" s="58">
        <f t="shared" ref="H37:H60" si="8">IF(ISBLANK(G37),"",G37/$C$30)</f>
        <v>8.2885020010883964E-3</v>
      </c>
      <c r="I37" s="57">
        <v>1845316</v>
      </c>
      <c r="J37" s="40">
        <f t="shared" ref="J37:J60" si="9">IF(ISBLANK(I37),"",I37/$C$30)</f>
        <v>0.13475806270223029</v>
      </c>
    </row>
    <row r="38" spans="2:10" x14ac:dyDescent="0.2">
      <c r="B38" s="56" t="s">
        <v>24</v>
      </c>
      <c r="C38" s="57">
        <v>791058</v>
      </c>
      <c r="D38" s="58">
        <f t="shared" si="6"/>
        <v>0.12181774475679277</v>
      </c>
      <c r="E38" s="57">
        <v>771799</v>
      </c>
      <c r="F38" s="58">
        <f t="shared" si="7"/>
        <v>5.6362237164539093E-2</v>
      </c>
      <c r="G38" s="57">
        <v>922324</v>
      </c>
      <c r="H38" s="58">
        <f t="shared" si="8"/>
        <v>6.7354640302133534E-2</v>
      </c>
      <c r="I38" s="57">
        <v>956875</v>
      </c>
      <c r="J38" s="40">
        <f t="shared" si="9"/>
        <v>6.9877799384060288E-2</v>
      </c>
    </row>
    <row r="39" spans="2:10" x14ac:dyDescent="0.2">
      <c r="B39" s="56" t="s">
        <v>25</v>
      </c>
      <c r="C39" s="57">
        <v>661345</v>
      </c>
      <c r="D39" s="58">
        <f t="shared" si="6"/>
        <v>0.10184279333017442</v>
      </c>
      <c r="E39" s="57">
        <v>187180</v>
      </c>
      <c r="F39" s="58">
        <f t="shared" si="7"/>
        <v>1.3669211222686772E-2</v>
      </c>
      <c r="G39" s="57">
        <v>209423</v>
      </c>
      <c r="H39" s="58">
        <f t="shared" si="8"/>
        <v>1.5293552846932E-2</v>
      </c>
      <c r="I39" s="57">
        <v>212356</v>
      </c>
      <c r="J39" s="40">
        <f t="shared" si="9"/>
        <v>1.5507741309995044E-2</v>
      </c>
    </row>
    <row r="40" spans="2:10" x14ac:dyDescent="0.2">
      <c r="B40" s="56" t="s">
        <v>26</v>
      </c>
      <c r="C40" s="57">
        <v>1260972</v>
      </c>
      <c r="D40" s="58">
        <f t="shared" si="6"/>
        <v>0.19418141936680053</v>
      </c>
      <c r="E40" s="57">
        <v>1262885</v>
      </c>
      <c r="F40" s="58">
        <f t="shared" si="7"/>
        <v>9.2224820039335312E-2</v>
      </c>
      <c r="G40" s="57">
        <v>1326299</v>
      </c>
      <c r="H40" s="58">
        <f t="shared" si="8"/>
        <v>9.6855760099573904E-2</v>
      </c>
      <c r="I40" s="57">
        <v>1407839</v>
      </c>
      <c r="J40" s="40">
        <f t="shared" si="9"/>
        <v>0.10281038924316765</v>
      </c>
    </row>
    <row r="41" spans="2:10" x14ac:dyDescent="0.2">
      <c r="B41" s="56" t="s">
        <v>27</v>
      </c>
      <c r="C41" s="57"/>
      <c r="D41" s="58" t="str">
        <f t="shared" si="6"/>
        <v/>
      </c>
      <c r="E41" s="57">
        <v>771043</v>
      </c>
      <c r="F41" s="58">
        <f t="shared" si="7"/>
        <v>5.6307028682413059E-2</v>
      </c>
      <c r="G41" s="57">
        <v>124590</v>
      </c>
      <c r="H41" s="58">
        <f t="shared" si="8"/>
        <v>9.098445486881851E-3</v>
      </c>
      <c r="I41" s="57">
        <v>135882</v>
      </c>
      <c r="J41" s="40">
        <f t="shared" si="9"/>
        <v>9.9230674183199263E-3</v>
      </c>
    </row>
    <row r="42" spans="2:10" x14ac:dyDescent="0.2">
      <c r="B42" s="56" t="s">
        <v>107</v>
      </c>
      <c r="C42" s="57"/>
      <c r="D42" s="58" t="str">
        <f t="shared" si="6"/>
        <v/>
      </c>
      <c r="E42" s="57">
        <v>195590</v>
      </c>
      <c r="F42" s="58">
        <f t="shared" si="7"/>
        <v>1.428336907279253E-2</v>
      </c>
      <c r="G42" s="57">
        <v>218627</v>
      </c>
      <c r="H42" s="58">
        <f t="shared" si="8"/>
        <v>1.5965694208688645E-2</v>
      </c>
      <c r="I42" s="57"/>
      <c r="J42" s="40" t="str">
        <f t="shared" si="9"/>
        <v/>
      </c>
    </row>
    <row r="43" spans="2:10" x14ac:dyDescent="0.2">
      <c r="B43" s="56" t="s">
        <v>28</v>
      </c>
      <c r="C43" s="57">
        <v>80080</v>
      </c>
      <c r="D43" s="58">
        <f t="shared" si="6"/>
        <v>1.23317948875101E-2</v>
      </c>
      <c r="E43" s="57">
        <v>221364</v>
      </c>
      <c r="F43" s="58">
        <f t="shared" si="7"/>
        <v>1.6165569361570865E-2</v>
      </c>
      <c r="G43" s="57">
        <v>292425</v>
      </c>
      <c r="H43" s="58">
        <f t="shared" si="8"/>
        <v>2.1354947600139861E-2</v>
      </c>
      <c r="I43" s="57">
        <v>237262</v>
      </c>
      <c r="J43" s="40">
        <f t="shared" si="9"/>
        <v>1.7326554082258302E-2</v>
      </c>
    </row>
    <row r="44" spans="2:10" x14ac:dyDescent="0.2">
      <c r="B44" s="56"/>
      <c r="C44" s="57"/>
      <c r="D44" s="58" t="str">
        <f>IF(ISBLANK(C44),"",C44/$C$35)</f>
        <v/>
      </c>
      <c r="E44" s="57"/>
      <c r="F44" s="58" t="str">
        <f t="shared" si="7"/>
        <v/>
      </c>
      <c r="G44" s="57"/>
      <c r="H44" s="58" t="str">
        <f t="shared" si="8"/>
        <v/>
      </c>
      <c r="I44" s="57"/>
      <c r="J44" s="40" t="str">
        <f t="shared" si="9"/>
        <v/>
      </c>
    </row>
    <row r="45" spans="2:10" ht="13.5" thickBot="1" x14ac:dyDescent="0.25">
      <c r="B45" s="59"/>
      <c r="C45" s="60"/>
      <c r="D45" s="61" t="str">
        <f>IF(ISBLANK(C45),"",C45/$C$35)</f>
        <v/>
      </c>
      <c r="E45" s="60"/>
      <c r="F45" s="61" t="str">
        <f t="shared" si="7"/>
        <v/>
      </c>
      <c r="G45" s="60"/>
      <c r="H45" s="61" t="str">
        <f t="shared" si="8"/>
        <v/>
      </c>
      <c r="I45" s="60"/>
      <c r="J45" s="41" t="str">
        <f t="shared" si="9"/>
        <v/>
      </c>
    </row>
    <row r="46" spans="2:10" ht="13.5" thickTop="1" x14ac:dyDescent="0.2">
      <c r="B46" s="52" t="s">
        <v>12</v>
      </c>
      <c r="C46" s="53">
        <f>C47+C55</f>
        <v>4223561</v>
      </c>
      <c r="D46" s="42">
        <f t="shared" ref="D46:D52" si="10">IF(ISBLANK(C46),"",C46/$C$30)</f>
        <v>0.30843438092158437</v>
      </c>
      <c r="E46" s="53">
        <f>E47+E55</f>
        <v>2727062</v>
      </c>
      <c r="F46" s="54">
        <f t="shared" si="7"/>
        <v>0.19914940963437672</v>
      </c>
      <c r="G46" s="53">
        <f>G47+G55</f>
        <v>2241222</v>
      </c>
      <c r="H46" s="42">
        <f t="shared" si="8"/>
        <v>0.16366992688819582</v>
      </c>
      <c r="I46" s="53">
        <f>I47+I55</f>
        <v>4403932</v>
      </c>
      <c r="J46" s="43">
        <f t="shared" si="9"/>
        <v>0.32160635066967302</v>
      </c>
    </row>
    <row r="47" spans="2:10" x14ac:dyDescent="0.2">
      <c r="B47" s="66" t="s">
        <v>29</v>
      </c>
      <c r="C47" s="53">
        <f>SUM(C48:C55)</f>
        <v>4223561</v>
      </c>
      <c r="D47" s="39">
        <f t="shared" si="10"/>
        <v>0.30843438092158437</v>
      </c>
      <c r="E47" s="53">
        <f>SUM(E48:E55)</f>
        <v>2727062</v>
      </c>
      <c r="F47" s="39">
        <f t="shared" si="7"/>
        <v>0.19914940963437672</v>
      </c>
      <c r="G47" s="53">
        <f>SUM(G48:G55)</f>
        <v>2241222</v>
      </c>
      <c r="H47" s="39">
        <f t="shared" si="8"/>
        <v>0.16366992688819582</v>
      </c>
      <c r="I47" s="53">
        <f>SUM(I48:I55)</f>
        <v>4403932</v>
      </c>
      <c r="J47" s="40">
        <f t="shared" si="9"/>
        <v>0.32160635066967302</v>
      </c>
    </row>
    <row r="48" spans="2:10" x14ac:dyDescent="0.2">
      <c r="B48" s="56" t="s">
        <v>22</v>
      </c>
      <c r="C48" s="57">
        <v>572681</v>
      </c>
      <c r="D48" s="58">
        <f t="shared" si="10"/>
        <v>4.1821228508491737E-2</v>
      </c>
      <c r="E48" s="57">
        <v>1087814</v>
      </c>
      <c r="F48" s="58">
        <f t="shared" si="7"/>
        <v>7.9439893882870968E-2</v>
      </c>
      <c r="G48" s="57">
        <v>491600</v>
      </c>
      <c r="H48" s="58">
        <f t="shared" si="8"/>
        <v>3.5900118800474501E-2</v>
      </c>
      <c r="I48" s="57">
        <v>14683</v>
      </c>
      <c r="J48" s="40">
        <f t="shared" si="9"/>
        <v>1.0722568029848801E-3</v>
      </c>
    </row>
    <row r="49" spans="2:10" x14ac:dyDescent="0.2">
      <c r="B49" s="56" t="s">
        <v>30</v>
      </c>
      <c r="C49" s="57">
        <v>769099</v>
      </c>
      <c r="D49" s="58">
        <f t="shared" si="10"/>
        <v>5.6165064014088974E-2</v>
      </c>
      <c r="E49" s="57">
        <v>51941</v>
      </c>
      <c r="F49" s="58">
        <f t="shared" si="7"/>
        <v>3.7931002250110781E-3</v>
      </c>
      <c r="G49" s="57"/>
      <c r="H49" s="58" t="str">
        <f t="shared" si="8"/>
        <v/>
      </c>
      <c r="I49" s="57">
        <v>2348528</v>
      </c>
      <c r="J49" s="40">
        <f t="shared" si="9"/>
        <v>0.17150617210382582</v>
      </c>
    </row>
    <row r="50" spans="2:10" x14ac:dyDescent="0.2">
      <c r="B50" s="56" t="s">
        <v>25</v>
      </c>
      <c r="C50" s="57">
        <v>499694</v>
      </c>
      <c r="D50" s="58">
        <f t="shared" si="10"/>
        <v>3.6491200089268316E-2</v>
      </c>
      <c r="E50" s="57">
        <v>499694</v>
      </c>
      <c r="F50" s="58">
        <f t="shared" si="7"/>
        <v>3.6491200089268316E-2</v>
      </c>
      <c r="G50" s="57">
        <v>499694</v>
      </c>
      <c r="H50" s="58">
        <f t="shared" si="8"/>
        <v>3.6491200089268316E-2</v>
      </c>
      <c r="I50" s="57">
        <v>499694</v>
      </c>
      <c r="J50" s="40">
        <f t="shared" si="9"/>
        <v>3.6491200089268316E-2</v>
      </c>
    </row>
    <row r="51" spans="2:10" x14ac:dyDescent="0.2">
      <c r="B51" s="56" t="s">
        <v>31</v>
      </c>
      <c r="C51" s="57">
        <v>900362</v>
      </c>
      <c r="D51" s="58">
        <f t="shared" si="10"/>
        <v>6.5750819290953666E-2</v>
      </c>
      <c r="E51" s="57">
        <v>245227</v>
      </c>
      <c r="F51" s="58">
        <f t="shared" si="7"/>
        <v>1.7908214876086168E-2</v>
      </c>
      <c r="G51" s="57">
        <v>369907</v>
      </c>
      <c r="H51" s="58">
        <f t="shared" si="8"/>
        <v>2.7013232801316359E-2</v>
      </c>
      <c r="I51" s="57">
        <v>421920</v>
      </c>
      <c r="J51" s="40">
        <f t="shared" si="9"/>
        <v>3.0811590977006104E-2</v>
      </c>
    </row>
    <row r="52" spans="2:10" x14ac:dyDescent="0.2">
      <c r="B52" s="56" t="s">
        <v>32</v>
      </c>
      <c r="C52" s="57"/>
      <c r="D52" s="58" t="str">
        <f t="shared" si="10"/>
        <v/>
      </c>
      <c r="E52" s="57"/>
      <c r="F52" s="58" t="str">
        <f t="shared" si="7"/>
        <v/>
      </c>
      <c r="G52" s="57">
        <v>880021</v>
      </c>
      <c r="H52" s="58">
        <f t="shared" si="8"/>
        <v>6.426537519713664E-2</v>
      </c>
      <c r="I52" s="57">
        <v>1119107</v>
      </c>
      <c r="J52" s="40">
        <f t="shared" si="9"/>
        <v>8.1725130696587905E-2</v>
      </c>
    </row>
    <row r="53" spans="2:10" x14ac:dyDescent="0.2">
      <c r="B53" s="63" t="s">
        <v>15</v>
      </c>
      <c r="C53" s="64">
        <v>1481725</v>
      </c>
      <c r="D53" s="65"/>
      <c r="E53" s="64">
        <v>842386</v>
      </c>
      <c r="F53" s="65"/>
      <c r="G53" s="64"/>
      <c r="H53" s="65"/>
      <c r="I53" s="64"/>
      <c r="J53" s="55"/>
    </row>
    <row r="54" spans="2:10" x14ac:dyDescent="0.2">
      <c r="B54" s="63" t="s">
        <v>108</v>
      </c>
      <c r="C54" s="64"/>
      <c r="D54" s="65" t="str">
        <f>IF(ISBLANK(C54),"",C54/$C$30)</f>
        <v/>
      </c>
      <c r="E54" s="64"/>
      <c r="F54" s="65" t="str">
        <f>IF(ISBLANK(E54),"",E54/$C$30)</f>
        <v/>
      </c>
      <c r="G54" s="64"/>
      <c r="H54" s="65" t="str">
        <f t="shared" si="8"/>
        <v/>
      </c>
      <c r="I54" s="64"/>
      <c r="J54" s="55" t="str">
        <f t="shared" si="9"/>
        <v/>
      </c>
    </row>
    <row r="55" spans="2:10" ht="13.5" thickBot="1" x14ac:dyDescent="0.25">
      <c r="B55" s="59" t="s">
        <v>112</v>
      </c>
      <c r="C55" s="60"/>
      <c r="D55" s="61"/>
      <c r="E55" s="60"/>
      <c r="F55" s="61"/>
      <c r="G55" s="60"/>
      <c r="H55" s="61"/>
      <c r="I55" s="60"/>
      <c r="J55" s="41"/>
    </row>
    <row r="56" spans="2:10" ht="13.5" thickTop="1" x14ac:dyDescent="0.2">
      <c r="B56" s="34" t="s">
        <v>33</v>
      </c>
      <c r="C56" s="46">
        <f>SUM(C57:C60)</f>
        <v>2976204</v>
      </c>
      <c r="D56" s="42">
        <f>IF(ISBLANK(C56),"",C56/$C$30)</f>
        <v>0.21734352557861555</v>
      </c>
      <c r="E56" s="46">
        <f>SUM(E57:E60)</f>
        <v>4399331</v>
      </c>
      <c r="F56" s="42">
        <f t="shared" si="7"/>
        <v>0.32127035301588747</v>
      </c>
      <c r="G56" s="46">
        <f>SUM(G57:G60)</f>
        <v>6241520</v>
      </c>
      <c r="H56" s="42">
        <f t="shared" si="8"/>
        <v>0.45580005999905943</v>
      </c>
      <c r="I56" s="46">
        <f>SUM(I57:I60)</f>
        <v>25097534</v>
      </c>
      <c r="J56" s="43">
        <f t="shared" si="9"/>
        <v>1.8327999434478193</v>
      </c>
    </row>
    <row r="57" spans="2:10" x14ac:dyDescent="0.2">
      <c r="B57" s="56" t="s">
        <v>34</v>
      </c>
      <c r="C57" s="57">
        <v>3600000</v>
      </c>
      <c r="D57" s="58">
        <f>IF(ISBLANK(C57),"",C57/$C$30)</f>
        <v>0.26289753393349918</v>
      </c>
      <c r="E57" s="57">
        <f>C57+C58</f>
        <v>3600000</v>
      </c>
      <c r="F57" s="58">
        <f t="shared" si="7"/>
        <v>0.26289753393349918</v>
      </c>
      <c r="G57" s="57">
        <v>4400000</v>
      </c>
      <c r="H57" s="58">
        <f t="shared" si="8"/>
        <v>0.32131920814094345</v>
      </c>
      <c r="I57" s="57">
        <v>5000000</v>
      </c>
      <c r="J57" s="40">
        <f t="shared" si="9"/>
        <v>0.36513546379652667</v>
      </c>
    </row>
    <row r="58" spans="2:10" x14ac:dyDescent="0.2">
      <c r="B58" s="56" t="s">
        <v>35</v>
      </c>
      <c r="C58" s="57"/>
      <c r="D58" s="58" t="str">
        <f>IF(ISBLANK(C58),"",C58/$C$30)</f>
        <v/>
      </c>
      <c r="E58" s="57">
        <v>799331</v>
      </c>
      <c r="F58" s="58">
        <f t="shared" si="7"/>
        <v>5.837281908238829E-2</v>
      </c>
      <c r="G58" s="57">
        <v>1841520</v>
      </c>
      <c r="H58" s="58">
        <f t="shared" si="8"/>
        <v>0.13448085185811595</v>
      </c>
      <c r="I58" s="57">
        <v>3654534</v>
      </c>
      <c r="J58" s="40">
        <f t="shared" si="9"/>
        <v>0.26687999341003515</v>
      </c>
    </row>
    <row r="59" spans="2:10" x14ac:dyDescent="0.2">
      <c r="B59" s="56" t="s">
        <v>36</v>
      </c>
      <c r="C59" s="57">
        <v>-623796</v>
      </c>
      <c r="D59" s="58">
        <f>IF(ISBLANK(C59),"",C59/$C$30)</f>
        <v>-4.5554008354883629E-2</v>
      </c>
      <c r="E59" s="57"/>
      <c r="F59" s="58" t="str">
        <f t="shared" si="7"/>
        <v/>
      </c>
      <c r="G59" s="57"/>
      <c r="H59" s="58" t="str">
        <f t="shared" si="8"/>
        <v/>
      </c>
      <c r="I59" s="57"/>
      <c r="J59" s="40" t="str">
        <f t="shared" si="9"/>
        <v/>
      </c>
    </row>
    <row r="60" spans="2:10" ht="13.5" thickBot="1" x14ac:dyDescent="0.25">
      <c r="B60" s="59" t="s">
        <v>110</v>
      </c>
      <c r="C60" s="60"/>
      <c r="D60" s="61" t="str">
        <f>IF(ISBLANK(C60),"",C60/$C$30)</f>
        <v/>
      </c>
      <c r="E60" s="60"/>
      <c r="F60" s="61" t="str">
        <f t="shared" si="7"/>
        <v/>
      </c>
      <c r="G60" s="60"/>
      <c r="H60" s="61" t="str">
        <f t="shared" si="8"/>
        <v/>
      </c>
      <c r="I60" s="60">
        <v>16443000</v>
      </c>
      <c r="J60" s="41">
        <f t="shared" si="9"/>
        <v>1.2007844862412576</v>
      </c>
    </row>
    <row r="61" spans="2:10" ht="14.25" thickTop="1" thickBot="1" x14ac:dyDescent="0.25">
      <c r="B61" s="47" t="s">
        <v>37</v>
      </c>
      <c r="C61" s="48">
        <f>C35+C46+C56</f>
        <v>13693548</v>
      </c>
      <c r="D61" s="49" t="s">
        <v>38</v>
      </c>
      <c r="E61" s="48">
        <f>E35+E46+E56</f>
        <v>12826363</v>
      </c>
      <c r="F61" s="50">
        <f>(E61/C61)-1</f>
        <v>-6.3327999434478199E-2</v>
      </c>
      <c r="G61" s="48">
        <f>G35+G46+G56</f>
        <v>12690254</v>
      </c>
      <c r="H61" s="50">
        <f>(G61/E61)-1</f>
        <v>-1.061165975109235E-2</v>
      </c>
      <c r="I61" s="48">
        <f>I35+I46+I56</f>
        <v>34968516</v>
      </c>
      <c r="J61" s="51">
        <f>(I61/G61)-1</f>
        <v>1.7555410632442818</v>
      </c>
    </row>
    <row r="62" spans="2:10" ht="13.5" thickTop="1" x14ac:dyDescent="0.2"/>
  </sheetData>
  <sheetProtection password="F748" sheet="1" objects="1" scenarios="1"/>
  <mergeCells count="13">
    <mergeCell ref="F1:J1"/>
    <mergeCell ref="B32:B34"/>
    <mergeCell ref="C32:J32"/>
    <mergeCell ref="D33:D34"/>
    <mergeCell ref="F33:F34"/>
    <mergeCell ref="H33:H34"/>
    <mergeCell ref="J33:J34"/>
    <mergeCell ref="B3:B5"/>
    <mergeCell ref="C3:J3"/>
    <mergeCell ref="D4:D5"/>
    <mergeCell ref="F4:F5"/>
    <mergeCell ref="H4:H5"/>
    <mergeCell ref="J4:J5"/>
  </mergeCells>
  <phoneticPr fontId="7" type="noConversion"/>
  <pageMargins left="0.78740157499999996" right="0.78740157499999996" top="0.984251969" bottom="0.984251969" header="0.49212598499999999" footer="0.49212598499999999"/>
  <pageSetup orientation="portrait" horizontalDpi="4294967293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3"/>
  <sheetViews>
    <sheetView showGridLines="0" showZeros="0" showOutlineSymbols="0" workbookViewId="0">
      <selection activeCell="I25" sqref="I25"/>
    </sheetView>
  </sheetViews>
  <sheetFormatPr defaultRowHeight="12.75" x14ac:dyDescent="0.2"/>
  <cols>
    <col min="1" max="1" width="9.140625" style="1"/>
    <col min="2" max="2" width="24.28515625" style="1" customWidth="1"/>
    <col min="3" max="3" width="12.7109375" style="1" customWidth="1"/>
    <col min="4" max="4" width="7.7109375" style="1" customWidth="1"/>
    <col min="5" max="5" width="12.7109375" style="1" customWidth="1"/>
    <col min="6" max="6" width="7.7109375" style="1" customWidth="1"/>
    <col min="7" max="7" width="12.7109375" style="1" customWidth="1"/>
    <col min="8" max="8" width="7.7109375" style="1" customWidth="1"/>
    <col min="9" max="9" width="12.7109375" style="1" customWidth="1"/>
    <col min="10" max="10" width="7.7109375" style="1" customWidth="1"/>
    <col min="11" max="11" width="9.140625" style="1"/>
    <col min="12" max="12" width="13.42578125" style="1" bestFit="1" customWidth="1"/>
    <col min="13" max="16384" width="9.140625" style="1"/>
  </cols>
  <sheetData>
    <row r="1" spans="2:10" ht="20.25" x14ac:dyDescent="0.2">
      <c r="B1" s="5" t="s">
        <v>115</v>
      </c>
      <c r="C1" s="5"/>
      <c r="D1" s="5"/>
      <c r="E1" s="5"/>
      <c r="F1" s="87" t="str">
        <f>'Balanço B'!F1</f>
        <v xml:space="preserve"> (Empresa b)</v>
      </c>
      <c r="G1" s="87"/>
      <c r="H1" s="87"/>
      <c r="I1" s="87"/>
      <c r="J1" s="87"/>
    </row>
    <row r="2" spans="2:10" ht="12" customHeight="1" thickBot="1" x14ac:dyDescent="0.25">
      <c r="B2" s="32"/>
      <c r="C2" s="32"/>
      <c r="D2" s="32"/>
      <c r="E2" s="32"/>
      <c r="F2" s="32"/>
      <c r="G2" s="32"/>
      <c r="H2" s="32"/>
      <c r="I2" s="32"/>
      <c r="J2" s="32"/>
    </row>
    <row r="3" spans="2:10" s="3" customFormat="1" ht="12.95" customHeight="1" thickTop="1" x14ac:dyDescent="0.2">
      <c r="B3" s="84" t="s">
        <v>86</v>
      </c>
      <c r="C3" s="69" t="s">
        <v>2</v>
      </c>
      <c r="D3" s="86" t="s">
        <v>3</v>
      </c>
      <c r="E3" s="67" t="s">
        <v>2</v>
      </c>
      <c r="F3" s="86" t="s">
        <v>3</v>
      </c>
      <c r="G3" s="67" t="s">
        <v>2</v>
      </c>
      <c r="H3" s="86" t="s">
        <v>3</v>
      </c>
      <c r="I3" s="67" t="s">
        <v>2</v>
      </c>
      <c r="J3" s="83" t="s">
        <v>3</v>
      </c>
    </row>
    <row r="4" spans="2:10" ht="13.5" thickBot="1" x14ac:dyDescent="0.25">
      <c r="B4" s="85"/>
      <c r="C4" s="62">
        <v>2003</v>
      </c>
      <c r="D4" s="76"/>
      <c r="E4" s="62">
        <v>2004</v>
      </c>
      <c r="F4" s="76"/>
      <c r="G4" s="62">
        <v>2005</v>
      </c>
      <c r="H4" s="76"/>
      <c r="I4" s="62">
        <v>2006</v>
      </c>
      <c r="J4" s="78"/>
    </row>
    <row r="5" spans="2:10" ht="13.5" thickTop="1" x14ac:dyDescent="0.2">
      <c r="B5" s="56" t="s">
        <v>87</v>
      </c>
      <c r="C5" s="57">
        <v>36461832</v>
      </c>
      <c r="D5" s="39">
        <v>1.1004310811192144</v>
      </c>
      <c r="E5" s="57">
        <v>38190916</v>
      </c>
      <c r="F5" s="39">
        <v>1.1526154523122454</v>
      </c>
      <c r="G5" s="57">
        <v>43148184</v>
      </c>
      <c r="H5" s="39">
        <v>1.3022275668279857</v>
      </c>
      <c r="I5" s="57">
        <v>46830552</v>
      </c>
      <c r="J5" s="39">
        <v>1.4133627450965598</v>
      </c>
    </row>
    <row r="6" spans="2:10" x14ac:dyDescent="0.2">
      <c r="B6" s="56" t="s">
        <v>88</v>
      </c>
      <c r="C6" s="57">
        <v>-3327697</v>
      </c>
      <c r="D6" s="39">
        <v>-0.10043108111921437</v>
      </c>
      <c r="E6" s="57">
        <v>-2223285</v>
      </c>
      <c r="F6" s="39">
        <v>-6.7099533456962138E-2</v>
      </c>
      <c r="G6" s="57">
        <v>-2593911</v>
      </c>
      <c r="H6" s="39">
        <v>-7.8285158191092052E-2</v>
      </c>
      <c r="I6" s="57">
        <v>-2938109</v>
      </c>
      <c r="J6" s="39">
        <v>-8.8673176468919437E-2</v>
      </c>
    </row>
    <row r="7" spans="2:10" x14ac:dyDescent="0.2">
      <c r="B7" s="56" t="s">
        <v>89</v>
      </c>
      <c r="C7" s="57">
        <v>33134135</v>
      </c>
      <c r="D7" s="39">
        <v>1</v>
      </c>
      <c r="E7" s="57">
        <v>35967631</v>
      </c>
      <c r="F7" s="39">
        <v>1.0855159188552832</v>
      </c>
      <c r="G7" s="57">
        <v>40554273</v>
      </c>
      <c r="H7" s="39">
        <v>1.2239424086368937</v>
      </c>
      <c r="I7" s="57">
        <v>43892443</v>
      </c>
      <c r="J7" s="39">
        <v>1.3246895686276403</v>
      </c>
    </row>
    <row r="8" spans="2:10" x14ac:dyDescent="0.2">
      <c r="B8" s="56" t="s">
        <v>90</v>
      </c>
      <c r="C8" s="57">
        <v>-24328310</v>
      </c>
      <c r="D8" s="39">
        <v>-0.73423706398250621</v>
      </c>
      <c r="E8" s="57">
        <v>-25992063</v>
      </c>
      <c r="F8" s="39">
        <v>-0.78444972231808674</v>
      </c>
      <c r="G8" s="57">
        <v>-33389018</v>
      </c>
      <c r="H8" s="39">
        <v>-1.0076924597548722</v>
      </c>
      <c r="I8" s="57">
        <v>-35152655</v>
      </c>
      <c r="J8" s="39">
        <v>-1.0609196527991451</v>
      </c>
    </row>
    <row r="9" spans="2:10" x14ac:dyDescent="0.2">
      <c r="B9" s="56" t="s">
        <v>91</v>
      </c>
      <c r="C9" s="57">
        <v>8805825</v>
      </c>
      <c r="D9" s="39">
        <v>0.26576293601749373</v>
      </c>
      <c r="E9" s="57">
        <v>9975568</v>
      </c>
      <c r="F9" s="39">
        <v>0.30106619653719646</v>
      </c>
      <c r="G9" s="57">
        <v>7165255</v>
      </c>
      <c r="H9" s="39">
        <v>0.21624994888202151</v>
      </c>
      <c r="I9" s="57">
        <v>8739788</v>
      </c>
      <c r="J9" s="39">
        <v>0.26376991582849529</v>
      </c>
    </row>
    <row r="10" spans="2:10" x14ac:dyDescent="0.2">
      <c r="B10" s="56" t="s">
        <v>92</v>
      </c>
      <c r="C10" s="57">
        <v>-8533639</v>
      </c>
      <c r="D10" s="39">
        <v>-0.25754826555755872</v>
      </c>
      <c r="E10" s="57">
        <v>-8269760</v>
      </c>
      <c r="F10" s="39">
        <v>-0.24958430331740966</v>
      </c>
      <c r="G10" s="57">
        <v>-5536544</v>
      </c>
      <c r="H10" s="39">
        <v>-0.16709487059191375</v>
      </c>
      <c r="I10" s="57">
        <v>-5649724</v>
      </c>
      <c r="J10" s="39">
        <v>-0.17051068331797406</v>
      </c>
    </row>
    <row r="11" spans="2:10" x14ac:dyDescent="0.2">
      <c r="B11" s="56" t="s">
        <v>93</v>
      </c>
      <c r="C11" s="57">
        <v>-6745067</v>
      </c>
      <c r="D11" s="39">
        <v>-0.20356852532893949</v>
      </c>
      <c r="E11" s="57">
        <v>7055917</v>
      </c>
      <c r="F11" s="39">
        <v>0.21295008908486671</v>
      </c>
      <c r="G11" s="57">
        <v>-4742994</v>
      </c>
      <c r="H11" s="39">
        <v>-0.14314524884986435</v>
      </c>
      <c r="I11" s="57">
        <v>-4878567</v>
      </c>
      <c r="J11" s="39">
        <v>-0.14723689029455575</v>
      </c>
    </row>
    <row r="12" spans="2:10" x14ac:dyDescent="0.2">
      <c r="B12" s="56" t="s">
        <v>94</v>
      </c>
      <c r="C12" s="57">
        <v>-123597</v>
      </c>
      <c r="D12" s="39">
        <v>-3.7302014976398207E-3</v>
      </c>
      <c r="E12" s="57">
        <v>-130216</v>
      </c>
      <c r="F12" s="39">
        <v>-3.9299652759910587E-3</v>
      </c>
      <c r="G12" s="57">
        <v>-329940</v>
      </c>
      <c r="H12" s="39">
        <v>-9.9577067576986696E-3</v>
      </c>
      <c r="I12" s="57">
        <v>-261565</v>
      </c>
      <c r="J12" s="39">
        <v>-7.8941248956702816E-3</v>
      </c>
    </row>
    <row r="13" spans="2:10" x14ac:dyDescent="0.2">
      <c r="B13" s="56" t="s">
        <v>95</v>
      </c>
      <c r="C13" s="57">
        <v>-1728746</v>
      </c>
      <c r="D13" s="39">
        <v>-5.2174170232601513E-2</v>
      </c>
      <c r="E13" s="57">
        <v>-1145728</v>
      </c>
      <c r="F13" s="39">
        <v>-3.4578479263152634E-2</v>
      </c>
      <c r="G13" s="57">
        <v>-663325</v>
      </c>
      <c r="H13" s="39">
        <v>-2.001938484285164E-2</v>
      </c>
      <c r="I13" s="57">
        <v>-841910</v>
      </c>
      <c r="J13" s="39">
        <v>-2.5409143772728637E-2</v>
      </c>
    </row>
    <row r="14" spans="2:10" x14ac:dyDescent="0.2">
      <c r="B14" s="56" t="s">
        <v>96</v>
      </c>
      <c r="C14" s="57">
        <v>101296</v>
      </c>
      <c r="D14" s="39">
        <v>3.0571493717883387E-3</v>
      </c>
      <c r="E14" s="57">
        <v>62101</v>
      </c>
      <c r="F14" s="39">
        <v>1.8742303066007306E-3</v>
      </c>
      <c r="G14" s="57">
        <v>199715</v>
      </c>
      <c r="H14" s="39">
        <v>6.0274698585009081E-3</v>
      </c>
      <c r="I14" s="57">
        <v>332318</v>
      </c>
      <c r="J14" s="39">
        <v>1.0029475644980622E-2</v>
      </c>
    </row>
    <row r="15" spans="2:10" s="2" customFormat="1" x14ac:dyDescent="0.2">
      <c r="B15" s="70" t="s">
        <v>97</v>
      </c>
      <c r="C15" s="57">
        <v>-37525</v>
      </c>
      <c r="D15" s="39">
        <v>-1.1325178701662199E-3</v>
      </c>
      <c r="E15" s="71"/>
      <c r="F15" s="39">
        <v>0</v>
      </c>
      <c r="G15" s="71"/>
      <c r="H15" s="39">
        <v>0</v>
      </c>
      <c r="I15" s="71"/>
      <c r="J15" s="39">
        <v>0</v>
      </c>
    </row>
    <row r="16" spans="2:10" x14ac:dyDescent="0.2">
      <c r="B16" s="56" t="s">
        <v>98</v>
      </c>
      <c r="C16" s="57">
        <v>272186</v>
      </c>
      <c r="D16" s="39">
        <v>8.2146704599350487E-3</v>
      </c>
      <c r="E16" s="57">
        <v>1705808</v>
      </c>
      <c r="F16" s="39">
        <v>5.1481893219786787E-2</v>
      </c>
      <c r="G16" s="57">
        <v>1628711</v>
      </c>
      <c r="H16" s="39">
        <v>4.9155078290107769E-2</v>
      </c>
      <c r="I16" s="57">
        <v>3090064</v>
      </c>
      <c r="J16" s="39">
        <v>9.3259232510521248E-2</v>
      </c>
    </row>
    <row r="17" spans="2:12" x14ac:dyDescent="0.2">
      <c r="B17" s="56" t="s">
        <v>99</v>
      </c>
      <c r="C17" s="57">
        <v>472766</v>
      </c>
      <c r="D17" s="39">
        <v>1.4268246326635658E-2</v>
      </c>
      <c r="E17" s="57">
        <v>57986</v>
      </c>
      <c r="F17" s="39">
        <v>1.7500381404252745E-3</v>
      </c>
      <c r="G17" s="57">
        <v>502801</v>
      </c>
      <c r="H17" s="39">
        <v>1.5174713328113138E-2</v>
      </c>
      <c r="I17" s="57">
        <v>209564</v>
      </c>
      <c r="J17" s="39">
        <v>6.3247161877018968E-3</v>
      </c>
      <c r="L17" s="4"/>
    </row>
    <row r="18" spans="2:12" x14ac:dyDescent="0.2">
      <c r="B18" s="56" t="s">
        <v>100</v>
      </c>
      <c r="C18" s="57">
        <v>744952</v>
      </c>
      <c r="D18" s="39">
        <v>2.2482916786570706E-2</v>
      </c>
      <c r="E18" s="57">
        <v>1763794</v>
      </c>
      <c r="F18" s="39">
        <v>5.3231931360212058E-2</v>
      </c>
      <c r="G18" s="57">
        <v>2131512</v>
      </c>
      <c r="H18" s="39">
        <v>6.4329791618220902E-2</v>
      </c>
      <c r="I18" s="57">
        <v>3299628</v>
      </c>
      <c r="J18" s="39">
        <v>9.9583948698223151E-2</v>
      </c>
    </row>
    <row r="19" spans="2:12" x14ac:dyDescent="0.2">
      <c r="B19" s="56" t="s">
        <v>101</v>
      </c>
      <c r="C19" s="57">
        <v>-135606</v>
      </c>
      <c r="D19" s="39">
        <v>-4.0926373964493114E-3</v>
      </c>
      <c r="E19" s="57">
        <v>-218549</v>
      </c>
      <c r="F19" s="39">
        <v>-6.5958866890594853E-3</v>
      </c>
      <c r="G19" s="57">
        <v>-381603</v>
      </c>
      <c r="H19" s="39">
        <v>-1.1516914505237574E-2</v>
      </c>
      <c r="I19" s="57">
        <v>-709380</v>
      </c>
      <c r="J19" s="39">
        <v>-2.1409341152258843E-2</v>
      </c>
    </row>
    <row r="20" spans="2:12" x14ac:dyDescent="0.2">
      <c r="B20" s="56" t="s">
        <v>102</v>
      </c>
      <c r="C20" s="57">
        <v>-63330</v>
      </c>
      <c r="D20" s="39">
        <v>-1.9113219644937161E-3</v>
      </c>
      <c r="E20" s="57">
        <v>-122118</v>
      </c>
      <c r="F20" s="39">
        <v>-3.685564750671777E-3</v>
      </c>
      <c r="G20" s="57">
        <v>-159545</v>
      </c>
      <c r="H20" s="39">
        <v>-4.8151249459205741E-3</v>
      </c>
      <c r="I20" s="57">
        <v>-301143</v>
      </c>
      <c r="J20" s="39">
        <v>-9.0886030373208779E-3</v>
      </c>
    </row>
    <row r="21" spans="2:12" x14ac:dyDescent="0.2">
      <c r="B21" s="56" t="s">
        <v>103</v>
      </c>
      <c r="C21" s="57">
        <v>546016</v>
      </c>
      <c r="D21" s="39">
        <v>1.6478957425627681E-2</v>
      </c>
      <c r="E21" s="57">
        <v>1423127</v>
      </c>
      <c r="F21" s="39">
        <v>4.2950479920480795E-2</v>
      </c>
      <c r="G21" s="57">
        <v>1590364</v>
      </c>
      <c r="H21" s="39">
        <v>4.7997752167062757E-2</v>
      </c>
      <c r="I21" s="57">
        <v>2289105</v>
      </c>
      <c r="J21" s="39">
        <v>6.9086004508643425E-2</v>
      </c>
    </row>
    <row r="22" spans="2:12" ht="13.5" thickBot="1" x14ac:dyDescent="0.25">
      <c r="B22" s="59" t="s">
        <v>104</v>
      </c>
      <c r="C22" s="60">
        <v>15.16</v>
      </c>
      <c r="D22" s="68">
        <v>4.5753420151152281E-7</v>
      </c>
      <c r="E22" s="60">
        <v>39.53</v>
      </c>
      <c r="F22" s="68">
        <v>1.1930294845481858E-6</v>
      </c>
      <c r="G22" s="60">
        <v>36.14</v>
      </c>
      <c r="H22" s="68">
        <v>1.0907180766903981E-6</v>
      </c>
      <c r="I22" s="60">
        <v>45.78</v>
      </c>
      <c r="J22" s="68">
        <v>1.3816567114246382E-6</v>
      </c>
    </row>
    <row r="23" spans="2:12" ht="13.5" thickTop="1" x14ac:dyDescent="0.2"/>
  </sheetData>
  <sheetProtection password="F748" sheet="1" objects="1" scenarios="1"/>
  <mergeCells count="6">
    <mergeCell ref="B3:B4"/>
    <mergeCell ref="D3:D4"/>
    <mergeCell ref="F3:F4"/>
    <mergeCell ref="H3:H4"/>
    <mergeCell ref="J3:J4"/>
    <mergeCell ref="F1:J1"/>
  </mergeCells>
  <phoneticPr fontId="7" type="noConversion"/>
  <pageMargins left="0.78740157499999996" right="0.78740157499999996" top="0.984251969" bottom="0.984251969" header="0.49212598499999999" footer="0.49212598499999999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62"/>
  <sheetViews>
    <sheetView showGridLines="0" showRowColHeaders="0" showZeros="0" showOutlineSymbols="0" workbookViewId="0">
      <selection activeCell="F2" sqref="F2"/>
    </sheetView>
  </sheetViews>
  <sheetFormatPr defaultRowHeight="12.75" x14ac:dyDescent="0.2"/>
  <cols>
    <col min="1" max="1" width="9.140625" style="32"/>
    <col min="2" max="2" width="24.28515625" style="32" customWidth="1"/>
    <col min="3" max="3" width="12.7109375" style="32" customWidth="1"/>
    <col min="4" max="4" width="9.140625" style="32"/>
    <col min="5" max="5" width="12.7109375" style="32" customWidth="1"/>
    <col min="6" max="6" width="7.7109375" style="32" customWidth="1"/>
    <col min="7" max="7" width="12.7109375" style="32" customWidth="1"/>
    <col min="8" max="8" width="7.7109375" style="32" customWidth="1"/>
    <col min="9" max="9" width="12.7109375" style="32" customWidth="1"/>
    <col min="10" max="10" width="7.7109375" style="32" customWidth="1"/>
    <col min="11" max="11" width="9.140625" style="32"/>
    <col min="12" max="12" width="13.42578125" style="32" bestFit="1" customWidth="1"/>
    <col min="13" max="16384" width="9.140625" style="32"/>
  </cols>
  <sheetData>
    <row r="1" spans="2:10" ht="20.25" x14ac:dyDescent="0.2">
      <c r="B1" s="5" t="s">
        <v>115</v>
      </c>
      <c r="C1" s="5"/>
      <c r="D1" s="5"/>
      <c r="E1" s="5"/>
      <c r="F1" s="82" t="s">
        <v>118</v>
      </c>
      <c r="G1" s="82"/>
      <c r="H1" s="82"/>
      <c r="I1" s="82"/>
      <c r="J1" s="82"/>
    </row>
    <row r="2" spans="2:10" ht="12" customHeight="1" thickBot="1" x14ac:dyDescent="0.25"/>
    <row r="3" spans="2:10" s="11" customFormat="1" ht="12.95" customHeight="1" thickTop="1" x14ac:dyDescent="0.2">
      <c r="B3" s="72" t="s">
        <v>21</v>
      </c>
      <c r="C3" s="79" t="s">
        <v>1</v>
      </c>
      <c r="D3" s="80"/>
      <c r="E3" s="80"/>
      <c r="F3" s="80"/>
      <c r="G3" s="80"/>
      <c r="H3" s="80"/>
      <c r="I3" s="80"/>
      <c r="J3" s="81"/>
    </row>
    <row r="4" spans="2:10" s="11" customFormat="1" ht="12.95" customHeight="1" x14ac:dyDescent="0.2">
      <c r="B4" s="73"/>
      <c r="C4" s="33" t="s">
        <v>2</v>
      </c>
      <c r="D4" s="75" t="s">
        <v>3</v>
      </c>
      <c r="E4" s="33" t="s">
        <v>2</v>
      </c>
      <c r="F4" s="75" t="s">
        <v>3</v>
      </c>
      <c r="G4" s="33" t="s">
        <v>2</v>
      </c>
      <c r="H4" s="75" t="s">
        <v>3</v>
      </c>
      <c r="I4" s="33" t="s">
        <v>2</v>
      </c>
      <c r="J4" s="77" t="s">
        <v>3</v>
      </c>
    </row>
    <row r="5" spans="2:10" ht="13.5" thickBot="1" x14ac:dyDescent="0.25">
      <c r="B5" s="74"/>
      <c r="C5" s="62">
        <v>2003</v>
      </c>
      <c r="D5" s="76"/>
      <c r="E5" s="62">
        <v>2004</v>
      </c>
      <c r="F5" s="76"/>
      <c r="G5" s="62">
        <v>2005</v>
      </c>
      <c r="H5" s="76"/>
      <c r="I5" s="62">
        <v>2006</v>
      </c>
      <c r="J5" s="78"/>
    </row>
    <row r="6" spans="2:10" s="38" customFormat="1" ht="13.5" thickTop="1" x14ac:dyDescent="0.2">
      <c r="B6" s="34" t="s">
        <v>4</v>
      </c>
      <c r="C6" s="35">
        <f>SUM(C7:C16)</f>
        <v>2531947</v>
      </c>
      <c r="D6" s="36"/>
      <c r="E6" s="35">
        <f>SUM(E7:E16)</f>
        <v>41200000</v>
      </c>
      <c r="F6" s="36"/>
      <c r="G6" s="35">
        <f>SUM(G7:G16)</f>
        <v>42529000</v>
      </c>
      <c r="H6" s="36"/>
      <c r="I6" s="35">
        <f>SUM(I7:I16)</f>
        <v>47159000</v>
      </c>
      <c r="J6" s="37"/>
    </row>
    <row r="7" spans="2:10" x14ac:dyDescent="0.2">
      <c r="B7" s="56" t="s">
        <v>39</v>
      </c>
      <c r="C7" s="57">
        <v>198788</v>
      </c>
      <c r="D7" s="58">
        <f t="shared" ref="D7:D16" si="0">IF(ISBLANK(C7),"",C7/$C$6)</f>
        <v>7.8511911979200197E-2</v>
      </c>
      <c r="E7" s="57">
        <v>20615000</v>
      </c>
      <c r="F7" s="58">
        <f>IF(ISBLANK(E7),"",E7/$E$6)</f>
        <v>0.50036407766990287</v>
      </c>
      <c r="G7" s="57">
        <v>1693000</v>
      </c>
      <c r="H7" s="58">
        <f>IF(ISBLANK(G7),"",G7/$G$6)</f>
        <v>3.9808130922429401E-2</v>
      </c>
      <c r="I7" s="57">
        <v>2494000</v>
      </c>
      <c r="J7" s="40">
        <f>IF(ISBLANK(I7),"",I7/$I$6)</f>
        <v>5.2884921223944531E-2</v>
      </c>
    </row>
    <row r="8" spans="2:10" x14ac:dyDescent="0.2">
      <c r="B8" s="56" t="s">
        <v>5</v>
      </c>
      <c r="C8" s="57">
        <v>15208</v>
      </c>
      <c r="D8" s="58">
        <f t="shared" si="0"/>
        <v>6.0064448426448104E-3</v>
      </c>
      <c r="E8" s="57"/>
      <c r="F8" s="58" t="str">
        <f t="shared" ref="F8:F16" si="1">IF(ISBLANK(E8),"",E8/$E$6)</f>
        <v/>
      </c>
      <c r="G8" s="57">
        <v>18511000</v>
      </c>
      <c r="H8" s="58">
        <f t="shared" ref="H8:H16" si="2">IF(ISBLANK(G8),"",G8/$G$6)</f>
        <v>0.43525594300359755</v>
      </c>
      <c r="I8" s="57">
        <v>22187000</v>
      </c>
      <c r="J8" s="40">
        <f t="shared" ref="J8:J16" si="3">IF(ISBLANK(I8),"",I8/$I$6)</f>
        <v>0.4704722322356284</v>
      </c>
    </row>
    <row r="9" spans="2:10" x14ac:dyDescent="0.2">
      <c r="B9" s="56" t="s">
        <v>6</v>
      </c>
      <c r="C9" s="57">
        <v>813117</v>
      </c>
      <c r="D9" s="58">
        <f t="shared" si="0"/>
        <v>0.32114297811131115</v>
      </c>
      <c r="E9" s="57">
        <v>17995000</v>
      </c>
      <c r="F9" s="58">
        <f t="shared" si="1"/>
        <v>0.4367718446601942</v>
      </c>
      <c r="G9" s="57"/>
      <c r="H9" s="58" t="str">
        <f t="shared" si="2"/>
        <v/>
      </c>
      <c r="I9" s="57">
        <v>19714000</v>
      </c>
      <c r="J9" s="40">
        <f t="shared" si="3"/>
        <v>0.41803261307491679</v>
      </c>
    </row>
    <row r="10" spans="2:10" x14ac:dyDescent="0.2">
      <c r="B10" s="56" t="s">
        <v>7</v>
      </c>
      <c r="C10" s="57">
        <v>944061</v>
      </c>
      <c r="D10" s="58">
        <f t="shared" si="0"/>
        <v>0.37285970045976474</v>
      </c>
      <c r="E10" s="57">
        <v>233000</v>
      </c>
      <c r="F10" s="58">
        <f t="shared" si="1"/>
        <v>5.655339805825243E-3</v>
      </c>
      <c r="G10" s="57">
        <v>240000</v>
      </c>
      <c r="H10" s="58">
        <f t="shared" si="2"/>
        <v>5.643208163841144E-3</v>
      </c>
      <c r="I10" s="57">
        <v>277000</v>
      </c>
      <c r="J10" s="40">
        <f t="shared" si="3"/>
        <v>5.8737462626433975E-3</v>
      </c>
    </row>
    <row r="11" spans="2:10" x14ac:dyDescent="0.2">
      <c r="B11" s="56" t="s">
        <v>8</v>
      </c>
      <c r="C11" s="57">
        <v>305319</v>
      </c>
      <c r="D11" s="58">
        <f t="shared" si="0"/>
        <v>0.12058664735083317</v>
      </c>
      <c r="E11" s="57">
        <v>1856000</v>
      </c>
      <c r="F11" s="58">
        <f t="shared" si="1"/>
        <v>4.5048543689320389E-2</v>
      </c>
      <c r="G11" s="57">
        <v>3505000</v>
      </c>
      <c r="H11" s="58">
        <f t="shared" si="2"/>
        <v>8.241435255943004E-2</v>
      </c>
      <c r="I11" s="57">
        <v>2095000</v>
      </c>
      <c r="J11" s="40">
        <f t="shared" si="3"/>
        <v>4.4424182022519562E-2</v>
      </c>
    </row>
    <row r="12" spans="2:10" x14ac:dyDescent="0.2">
      <c r="B12" s="56" t="s">
        <v>9</v>
      </c>
      <c r="C12" s="57">
        <v>107192</v>
      </c>
      <c r="D12" s="58">
        <f t="shared" si="0"/>
        <v>4.2335799288057765E-2</v>
      </c>
      <c r="E12" s="57">
        <v>172000</v>
      </c>
      <c r="F12" s="58">
        <f t="shared" si="1"/>
        <v>4.1747572815533981E-3</v>
      </c>
      <c r="G12" s="57">
        <v>18116000</v>
      </c>
      <c r="H12" s="58">
        <f t="shared" si="2"/>
        <v>0.42596816290060902</v>
      </c>
      <c r="I12" s="57"/>
      <c r="J12" s="40" t="str">
        <f t="shared" si="3"/>
        <v/>
      </c>
    </row>
    <row r="13" spans="2:10" x14ac:dyDescent="0.2">
      <c r="B13" s="56" t="s">
        <v>10</v>
      </c>
      <c r="C13" s="57">
        <v>148262</v>
      </c>
      <c r="D13" s="58">
        <f t="shared" si="0"/>
        <v>5.8556517968188115E-2</v>
      </c>
      <c r="E13" s="57">
        <v>329000</v>
      </c>
      <c r="F13" s="58">
        <f t="shared" si="1"/>
        <v>7.9854368932038827E-3</v>
      </c>
      <c r="G13" s="57">
        <v>427000</v>
      </c>
      <c r="H13" s="58">
        <f t="shared" si="2"/>
        <v>1.0040207858167368E-2</v>
      </c>
      <c r="I13" s="57">
        <v>218000</v>
      </c>
      <c r="J13" s="40">
        <f t="shared" si="3"/>
        <v>4.6226595135605078E-3</v>
      </c>
    </row>
    <row r="14" spans="2:10" x14ac:dyDescent="0.2">
      <c r="B14" s="56" t="s">
        <v>11</v>
      </c>
      <c r="C14" s="57"/>
      <c r="D14" s="58" t="str">
        <f t="shared" si="0"/>
        <v/>
      </c>
      <c r="E14" s="57"/>
      <c r="F14" s="58" t="str">
        <f t="shared" si="1"/>
        <v/>
      </c>
      <c r="G14" s="57">
        <v>37000</v>
      </c>
      <c r="H14" s="58">
        <f t="shared" si="2"/>
        <v>8.699945919255096E-4</v>
      </c>
      <c r="I14" s="57">
        <v>174000</v>
      </c>
      <c r="J14" s="40">
        <f t="shared" si="3"/>
        <v>3.6896456667868277E-3</v>
      </c>
    </row>
    <row r="15" spans="2:10" x14ac:dyDescent="0.2">
      <c r="B15" s="56"/>
      <c r="C15" s="57"/>
      <c r="D15" s="58" t="str">
        <f t="shared" si="0"/>
        <v/>
      </c>
      <c r="E15" s="57"/>
      <c r="F15" s="58" t="str">
        <f>IF(ISBLANK(E15),"",E15/$E$6)</f>
        <v/>
      </c>
      <c r="G15" s="57"/>
      <c r="H15" s="58" t="str">
        <f t="shared" si="2"/>
        <v/>
      </c>
      <c r="I15" s="57"/>
      <c r="J15" s="40" t="str">
        <f t="shared" si="3"/>
        <v/>
      </c>
    </row>
    <row r="16" spans="2:10" ht="13.5" thickBot="1" x14ac:dyDescent="0.25">
      <c r="B16" s="59"/>
      <c r="C16" s="60"/>
      <c r="D16" s="61" t="str">
        <f t="shared" si="0"/>
        <v/>
      </c>
      <c r="E16" s="60"/>
      <c r="F16" s="61" t="str">
        <f t="shared" si="1"/>
        <v/>
      </c>
      <c r="G16" s="60"/>
      <c r="H16" s="61" t="str">
        <f t="shared" si="2"/>
        <v/>
      </c>
      <c r="I16" s="60"/>
      <c r="J16" s="41" t="str">
        <f t="shared" si="3"/>
        <v/>
      </c>
    </row>
    <row r="17" spans="2:12" s="38" customFormat="1" ht="13.5" thickTop="1" x14ac:dyDescent="0.2">
      <c r="B17" s="34" t="s">
        <v>12</v>
      </c>
      <c r="C17" s="35">
        <f>C18+C25</f>
        <v>11161601</v>
      </c>
      <c r="D17" s="42"/>
      <c r="E17" s="35">
        <f>E18+E25</f>
        <v>68507000</v>
      </c>
      <c r="F17" s="42"/>
      <c r="G17" s="35">
        <f>G18+G25</f>
        <v>66236000</v>
      </c>
      <c r="H17" s="42"/>
      <c r="I17" s="35">
        <f>I18+I25</f>
        <v>87775000</v>
      </c>
      <c r="J17" s="43"/>
    </row>
    <row r="18" spans="2:12" x14ac:dyDescent="0.2">
      <c r="B18" s="44" t="s">
        <v>13</v>
      </c>
      <c r="C18" s="35">
        <f>SUM(C19:C23)</f>
        <v>3098972</v>
      </c>
      <c r="D18" s="39"/>
      <c r="E18" s="35">
        <f>SUM(E19:E23)</f>
        <v>9641000</v>
      </c>
      <c r="F18" s="39"/>
      <c r="G18" s="35">
        <f>SUM(G19:G23)</f>
        <v>12991000</v>
      </c>
      <c r="H18" s="39"/>
      <c r="I18" s="35">
        <f>SUM(I19:I23)</f>
        <v>12773000</v>
      </c>
      <c r="J18" s="40"/>
    </row>
    <row r="19" spans="2:12" x14ac:dyDescent="0.2">
      <c r="B19" s="56" t="s">
        <v>105</v>
      </c>
      <c r="C19" s="57"/>
      <c r="D19" s="58"/>
      <c r="E19" s="57">
        <v>7475000</v>
      </c>
      <c r="F19" s="58"/>
      <c r="G19" s="57">
        <v>9993000</v>
      </c>
      <c r="H19" s="58"/>
      <c r="I19" s="57">
        <v>9092000</v>
      </c>
      <c r="J19" s="40"/>
      <c r="L19" s="45"/>
    </row>
    <row r="20" spans="2:12" x14ac:dyDescent="0.2">
      <c r="B20" s="56" t="s">
        <v>15</v>
      </c>
      <c r="C20" s="57">
        <v>1644112</v>
      </c>
      <c r="D20" s="58"/>
      <c r="E20" s="57">
        <v>2166000</v>
      </c>
      <c r="F20" s="58"/>
      <c r="G20" s="57">
        <v>2998000</v>
      </c>
      <c r="H20" s="58"/>
      <c r="I20" s="57">
        <v>3681000</v>
      </c>
      <c r="J20" s="40"/>
    </row>
    <row r="21" spans="2:12" x14ac:dyDescent="0.2">
      <c r="B21" s="56" t="s">
        <v>14</v>
      </c>
      <c r="C21" s="57">
        <v>1454860</v>
      </c>
      <c r="D21" s="58"/>
      <c r="E21" s="57"/>
      <c r="F21" s="58"/>
      <c r="G21" s="57"/>
      <c r="H21" s="58"/>
      <c r="I21" s="57"/>
      <c r="J21" s="40"/>
    </row>
    <row r="22" spans="2:12" x14ac:dyDescent="0.2">
      <c r="B22" s="56"/>
      <c r="C22" s="57"/>
      <c r="D22" s="58"/>
      <c r="E22" s="57"/>
      <c r="F22" s="58" t="str">
        <f>IF(ISBLANK(E22),"",E22/$C$6)</f>
        <v/>
      </c>
      <c r="G22" s="57"/>
      <c r="H22" s="58"/>
      <c r="I22" s="57"/>
      <c r="J22" s="40"/>
    </row>
    <row r="23" spans="2:12" x14ac:dyDescent="0.2">
      <c r="B23" s="56"/>
      <c r="C23" s="57"/>
      <c r="D23" s="58" t="str">
        <f>IF(ISBLANK(C23),"",C23/$C$6)</f>
        <v/>
      </c>
      <c r="E23" s="57"/>
      <c r="F23" s="58" t="str">
        <f>IF(ISBLANK(E23),"",E23/$C$6)</f>
        <v/>
      </c>
      <c r="G23" s="57"/>
      <c r="H23" s="58" t="str">
        <f t="shared" ref="H23:H29" si="4">IF(ISBLANK(G23),"",G23/$C$30)</f>
        <v/>
      </c>
      <c r="I23" s="57"/>
      <c r="J23" s="40" t="str">
        <f t="shared" ref="J23:J29" si="5">IF(ISBLANK(I23),"",I23/$C$30)</f>
        <v/>
      </c>
    </row>
    <row r="24" spans="2:12" ht="13.5" thickBot="1" x14ac:dyDescent="0.25">
      <c r="B24" s="59" t="s">
        <v>10</v>
      </c>
      <c r="C24" s="60"/>
      <c r="D24" s="61" t="str">
        <f>IF(ISBLANK(C24),"",C24/$C$6)</f>
        <v/>
      </c>
      <c r="E24" s="60"/>
      <c r="F24" s="61" t="str">
        <f>IF(ISBLANK(E24),"",E24/$C$6)</f>
        <v/>
      </c>
      <c r="G24" s="60"/>
      <c r="H24" s="61" t="str">
        <f t="shared" si="4"/>
        <v/>
      </c>
      <c r="I24" s="60"/>
      <c r="J24" s="41" t="str">
        <f t="shared" si="5"/>
        <v/>
      </c>
    </row>
    <row r="25" spans="2:12" s="38" customFormat="1" ht="13.5" thickTop="1" x14ac:dyDescent="0.2">
      <c r="B25" s="34" t="s">
        <v>16</v>
      </c>
      <c r="C25" s="35">
        <f>SUM(C26:C29)</f>
        <v>8062629</v>
      </c>
      <c r="D25" s="42">
        <f>IF(ISBLANK(C25),"",C25/$C$30)</f>
        <v>0.58879035586686523</v>
      </c>
      <c r="E25" s="46">
        <f>SUM(E26:E29)</f>
        <v>58866000</v>
      </c>
      <c r="F25" s="42">
        <f>IF(ISBLANK(E25),"",E25/$C$30)</f>
        <v>4.2988128423692675</v>
      </c>
      <c r="G25" s="46">
        <f>SUM(G26:G29)</f>
        <v>53245000</v>
      </c>
      <c r="H25" s="42">
        <f t="shared" si="4"/>
        <v>3.8883275539692121</v>
      </c>
      <c r="I25" s="46">
        <f>SUM(I26:I29)</f>
        <v>75002000</v>
      </c>
      <c r="J25" s="43">
        <f t="shared" si="5"/>
        <v>5.4771780111334181</v>
      </c>
    </row>
    <row r="26" spans="2:12" x14ac:dyDescent="0.2">
      <c r="B26" s="56" t="s">
        <v>17</v>
      </c>
      <c r="C26" s="57">
        <v>81534</v>
      </c>
      <c r="D26" s="58">
        <f>IF(ISBLANK(C26),"",C26/$C$30)</f>
        <v>5.954190981037201E-3</v>
      </c>
      <c r="E26" s="57"/>
      <c r="F26" s="58" t="str">
        <f>IF(ISBLANK(E26),"",E26/$C$30)</f>
        <v/>
      </c>
      <c r="G26" s="57"/>
      <c r="H26" s="58" t="str">
        <f t="shared" si="4"/>
        <v/>
      </c>
      <c r="I26" s="57"/>
      <c r="J26" s="40" t="str">
        <f t="shared" si="5"/>
        <v/>
      </c>
    </row>
    <row r="27" spans="2:12" x14ac:dyDescent="0.2">
      <c r="B27" s="56" t="s">
        <v>18</v>
      </c>
      <c r="C27" s="57">
        <v>7981095</v>
      </c>
      <c r="D27" s="58">
        <f>IF(ISBLANK(C27),"",C27/$C$30)</f>
        <v>0.58283616488582801</v>
      </c>
      <c r="E27" s="57">
        <v>33158000</v>
      </c>
      <c r="F27" s="58">
        <f>IF(ISBLANK(E27),"",E27/$C$30)</f>
        <v>2.4214323417130461</v>
      </c>
      <c r="G27" s="57">
        <v>31259000</v>
      </c>
      <c r="H27" s="58">
        <f t="shared" si="4"/>
        <v>2.2827538925631252</v>
      </c>
      <c r="I27" s="57">
        <v>29175000</v>
      </c>
      <c r="J27" s="40">
        <f t="shared" si="5"/>
        <v>2.1305654312527329</v>
      </c>
    </row>
    <row r="28" spans="2:12" x14ac:dyDescent="0.2">
      <c r="B28" s="56" t="s">
        <v>106</v>
      </c>
      <c r="C28" s="57"/>
      <c r="D28" s="58" t="str">
        <f>IF(ISBLANK(C28),"",C28/$C$30)</f>
        <v/>
      </c>
      <c r="E28" s="57">
        <v>25708000</v>
      </c>
      <c r="F28" s="58">
        <f>IF(ISBLANK(E28),"",E28/$C$30)</f>
        <v>1.8773805006562214</v>
      </c>
      <c r="G28" s="57">
        <v>21986000</v>
      </c>
      <c r="H28" s="58">
        <f t="shared" si="4"/>
        <v>1.6055736614060869</v>
      </c>
      <c r="I28" s="57">
        <v>45827000</v>
      </c>
      <c r="J28" s="40">
        <f t="shared" si="5"/>
        <v>3.3466125798806856</v>
      </c>
    </row>
    <row r="29" spans="2:12" ht="13.5" thickBot="1" x14ac:dyDescent="0.25">
      <c r="B29" s="59"/>
      <c r="C29" s="60"/>
      <c r="D29" s="61" t="str">
        <f>IF(ISBLANK(C29),"",C29/$C$30)</f>
        <v/>
      </c>
      <c r="E29" s="60"/>
      <c r="F29" s="61" t="str">
        <f>IF(ISBLANK(E29),"",E29/$C$30)</f>
        <v/>
      </c>
      <c r="G29" s="60"/>
      <c r="H29" s="61" t="str">
        <f t="shared" si="4"/>
        <v/>
      </c>
      <c r="I29" s="60"/>
      <c r="J29" s="41" t="str">
        <f t="shared" si="5"/>
        <v/>
      </c>
    </row>
    <row r="30" spans="2:12" s="38" customFormat="1" ht="14.25" thickTop="1" thickBot="1" x14ac:dyDescent="0.25">
      <c r="B30" s="47" t="s">
        <v>19</v>
      </c>
      <c r="C30" s="48">
        <f>C17+C6</f>
        <v>13693548</v>
      </c>
      <c r="D30" s="49" t="s">
        <v>40</v>
      </c>
      <c r="E30" s="48">
        <f>E17+E6+E25</f>
        <v>168573000</v>
      </c>
      <c r="F30" s="50">
        <f>(E30/C30)-1</f>
        <v>11.310396107714377</v>
      </c>
      <c r="G30" s="48">
        <f>G17+G6+G25</f>
        <v>162010000</v>
      </c>
      <c r="H30" s="50">
        <f>(G30/E30)-1</f>
        <v>-3.89326879156211E-2</v>
      </c>
      <c r="I30" s="48">
        <f>I17+I6+I25</f>
        <v>209936000</v>
      </c>
      <c r="J30" s="51">
        <f>(I30/G30)-1</f>
        <v>0.29582124560212342</v>
      </c>
    </row>
    <row r="31" spans="2:12" ht="10.5" customHeight="1" thickTop="1" thickBot="1" x14ac:dyDescent="0.25"/>
    <row r="32" spans="2:12" ht="13.5" thickTop="1" x14ac:dyDescent="0.2">
      <c r="B32" s="72" t="s">
        <v>20</v>
      </c>
      <c r="C32" s="79" t="s">
        <v>1</v>
      </c>
      <c r="D32" s="80"/>
      <c r="E32" s="80"/>
      <c r="F32" s="80"/>
      <c r="G32" s="80"/>
      <c r="H32" s="80"/>
      <c r="I32" s="80"/>
      <c r="J32" s="81"/>
    </row>
    <row r="33" spans="2:12" x14ac:dyDescent="0.2">
      <c r="B33" s="73"/>
      <c r="C33" s="33" t="s">
        <v>2</v>
      </c>
      <c r="D33" s="75" t="s">
        <v>3</v>
      </c>
      <c r="E33" s="33" t="s">
        <v>2</v>
      </c>
      <c r="F33" s="75" t="s">
        <v>3</v>
      </c>
      <c r="G33" s="33" t="s">
        <v>2</v>
      </c>
      <c r="H33" s="75" t="s">
        <v>3</v>
      </c>
      <c r="I33" s="33" t="s">
        <v>2</v>
      </c>
      <c r="J33" s="77" t="s">
        <v>3</v>
      </c>
    </row>
    <row r="34" spans="2:12" ht="13.5" thickBot="1" x14ac:dyDescent="0.25">
      <c r="B34" s="74"/>
      <c r="C34" s="62">
        <v>2003</v>
      </c>
      <c r="D34" s="76"/>
      <c r="E34" s="62">
        <v>2004</v>
      </c>
      <c r="F34" s="76"/>
      <c r="G34" s="62">
        <v>2005</v>
      </c>
      <c r="H34" s="76"/>
      <c r="I34" s="62">
        <v>2006</v>
      </c>
      <c r="J34" s="78"/>
    </row>
    <row r="35" spans="2:12" ht="13.5" thickTop="1" x14ac:dyDescent="0.2">
      <c r="B35" s="34" t="s">
        <v>4</v>
      </c>
      <c r="C35" s="35">
        <f>SUM(C36:C45)</f>
        <v>6493783</v>
      </c>
      <c r="D35" s="36"/>
      <c r="E35" s="35">
        <f>SUM(E36:E45)</f>
        <v>5699970</v>
      </c>
      <c r="F35" s="36">
        <f>IF(ISBLANK(E35),"",E35/$C$30)</f>
        <v>0.41625223791525762</v>
      </c>
      <c r="G35" s="35">
        <f>SUM(G36:G45)</f>
        <v>4207512</v>
      </c>
      <c r="H35" s="36">
        <f>IF(ISBLANK(G35),"",G35/$C$30)</f>
        <v>0.3072623691098903</v>
      </c>
      <c r="I35" s="35">
        <f>SUM(I36:I45)</f>
        <v>5467050</v>
      </c>
      <c r="J35" s="37">
        <f>IF(ISBLANK(I35),"",I35/$C$30)</f>
        <v>0.39924276746976023</v>
      </c>
    </row>
    <row r="36" spans="2:12" x14ac:dyDescent="0.2">
      <c r="B36" s="56" t="s">
        <v>22</v>
      </c>
      <c r="C36" s="57">
        <v>490970</v>
      </c>
      <c r="D36" s="58">
        <f>IF(ISBLANK(C36),"",C36/$C$35)</f>
        <v>7.5606160538471953E-2</v>
      </c>
      <c r="E36" s="57">
        <v>1180322</v>
      </c>
      <c r="F36" s="58">
        <f>IF(ISBLANK(E36),"",E36/$C$30)</f>
        <v>8.6195484179848791E-2</v>
      </c>
      <c r="G36" s="57">
        <v>1000325</v>
      </c>
      <c r="H36" s="58">
        <f>IF(ISBLANK(G36),"",G36/$C$30)</f>
        <v>7.3050826564452109E-2</v>
      </c>
      <c r="I36" s="57">
        <v>671520</v>
      </c>
      <c r="J36" s="40">
        <f>IF(ISBLANK(I36),"",I36/$C$30)</f>
        <v>4.9039153329728719E-2</v>
      </c>
    </row>
    <row r="37" spans="2:12" x14ac:dyDescent="0.2">
      <c r="B37" s="56" t="s">
        <v>23</v>
      </c>
      <c r="C37" s="57">
        <v>3209358</v>
      </c>
      <c r="D37" s="58">
        <f t="shared" ref="D37:D43" si="6">IF(ISBLANK(C37),"",C37/$C$35)</f>
        <v>0.49422008712025023</v>
      </c>
      <c r="E37" s="57">
        <v>1109787</v>
      </c>
      <c r="F37" s="58">
        <f t="shared" ref="F37:F60" si="7">IF(ISBLANK(E37),"",E37/$C$30)</f>
        <v>8.1044518192071188E-2</v>
      </c>
      <c r="G37" s="57">
        <v>113499</v>
      </c>
      <c r="H37" s="58">
        <f t="shared" ref="H37:H60" si="8">IF(ISBLANK(G37),"",G37/$C$30)</f>
        <v>8.2885020010883964E-3</v>
      </c>
      <c r="I37" s="57">
        <v>1845316</v>
      </c>
      <c r="J37" s="40">
        <f t="shared" ref="J37:J60" si="9">IF(ISBLANK(I37),"",I37/$C$30)</f>
        <v>0.13475806270223029</v>
      </c>
    </row>
    <row r="38" spans="2:12" x14ac:dyDescent="0.2">
      <c r="B38" s="56" t="s">
        <v>24</v>
      </c>
      <c r="C38" s="57">
        <v>791058</v>
      </c>
      <c r="D38" s="58">
        <f t="shared" si="6"/>
        <v>0.12181774475679277</v>
      </c>
      <c r="E38" s="57">
        <v>771799</v>
      </c>
      <c r="F38" s="58">
        <f t="shared" si="7"/>
        <v>5.6362237164539093E-2</v>
      </c>
      <c r="G38" s="57">
        <v>922324</v>
      </c>
      <c r="H38" s="58">
        <f t="shared" si="8"/>
        <v>6.7354640302133534E-2</v>
      </c>
      <c r="I38" s="57">
        <v>956875</v>
      </c>
      <c r="J38" s="40">
        <f t="shared" si="9"/>
        <v>6.9877799384060288E-2</v>
      </c>
    </row>
    <row r="39" spans="2:12" x14ac:dyDescent="0.2">
      <c r="B39" s="56" t="s">
        <v>25</v>
      </c>
      <c r="C39" s="57">
        <v>661345</v>
      </c>
      <c r="D39" s="58">
        <f t="shared" si="6"/>
        <v>0.10184279333017442</v>
      </c>
      <c r="E39" s="57">
        <v>187180</v>
      </c>
      <c r="F39" s="58">
        <f t="shared" si="7"/>
        <v>1.3669211222686772E-2</v>
      </c>
      <c r="G39" s="57">
        <v>209423</v>
      </c>
      <c r="H39" s="58">
        <f t="shared" si="8"/>
        <v>1.5293552846932E-2</v>
      </c>
      <c r="I39" s="57">
        <v>212356</v>
      </c>
      <c r="J39" s="40">
        <f t="shared" si="9"/>
        <v>1.5507741309995044E-2</v>
      </c>
    </row>
    <row r="40" spans="2:12" x14ac:dyDescent="0.2">
      <c r="B40" s="56" t="s">
        <v>26</v>
      </c>
      <c r="C40" s="57">
        <v>1260972</v>
      </c>
      <c r="D40" s="58">
        <f t="shared" si="6"/>
        <v>0.19418141936680053</v>
      </c>
      <c r="E40" s="57">
        <v>1262885</v>
      </c>
      <c r="F40" s="58">
        <f t="shared" si="7"/>
        <v>9.2224820039335312E-2</v>
      </c>
      <c r="G40" s="57">
        <v>1326299</v>
      </c>
      <c r="H40" s="58">
        <f t="shared" si="8"/>
        <v>9.6855760099573904E-2</v>
      </c>
      <c r="I40" s="57">
        <v>1407839</v>
      </c>
      <c r="J40" s="40">
        <f t="shared" si="9"/>
        <v>0.10281038924316765</v>
      </c>
    </row>
    <row r="41" spans="2:12" x14ac:dyDescent="0.2">
      <c r="B41" s="56" t="s">
        <v>27</v>
      </c>
      <c r="C41" s="57"/>
      <c r="D41" s="58" t="str">
        <f t="shared" si="6"/>
        <v/>
      </c>
      <c r="E41" s="57">
        <v>771043</v>
      </c>
      <c r="F41" s="58">
        <f t="shared" si="7"/>
        <v>5.6307028682413059E-2</v>
      </c>
      <c r="G41" s="57">
        <v>124590</v>
      </c>
      <c r="H41" s="58">
        <f t="shared" si="8"/>
        <v>9.098445486881851E-3</v>
      </c>
      <c r="I41" s="57">
        <v>135882</v>
      </c>
      <c r="J41" s="40">
        <f t="shared" si="9"/>
        <v>9.9230674183199263E-3</v>
      </c>
    </row>
    <row r="42" spans="2:12" x14ac:dyDescent="0.2">
      <c r="B42" s="56" t="s">
        <v>107</v>
      </c>
      <c r="C42" s="57"/>
      <c r="D42" s="58" t="str">
        <f t="shared" si="6"/>
        <v/>
      </c>
      <c r="E42" s="57">
        <v>195590</v>
      </c>
      <c r="F42" s="58">
        <f t="shared" si="7"/>
        <v>1.428336907279253E-2</v>
      </c>
      <c r="G42" s="57">
        <v>218627</v>
      </c>
      <c r="H42" s="58">
        <f t="shared" si="8"/>
        <v>1.5965694208688645E-2</v>
      </c>
      <c r="I42" s="57"/>
      <c r="J42" s="40" t="str">
        <f t="shared" si="9"/>
        <v/>
      </c>
    </row>
    <row r="43" spans="2:12" x14ac:dyDescent="0.2">
      <c r="B43" s="56" t="s">
        <v>28</v>
      </c>
      <c r="C43" s="57">
        <v>80080</v>
      </c>
      <c r="D43" s="58">
        <f t="shared" si="6"/>
        <v>1.23317948875101E-2</v>
      </c>
      <c r="E43" s="57">
        <v>221364</v>
      </c>
      <c r="F43" s="58">
        <f t="shared" si="7"/>
        <v>1.6165569361570865E-2</v>
      </c>
      <c r="G43" s="57">
        <v>292425</v>
      </c>
      <c r="H43" s="58">
        <f t="shared" si="8"/>
        <v>2.1354947600139861E-2</v>
      </c>
      <c r="I43" s="57">
        <v>237262</v>
      </c>
      <c r="J43" s="40">
        <f t="shared" si="9"/>
        <v>1.7326554082258302E-2</v>
      </c>
    </row>
    <row r="44" spans="2:12" x14ac:dyDescent="0.2">
      <c r="B44" s="56"/>
      <c r="C44" s="57"/>
      <c r="D44" s="58" t="str">
        <f>IF(ISBLANK(C44),"",C44/$C$35)</f>
        <v/>
      </c>
      <c r="E44" s="57"/>
      <c r="F44" s="58" t="str">
        <f t="shared" si="7"/>
        <v/>
      </c>
      <c r="G44" s="57"/>
      <c r="H44" s="58" t="str">
        <f t="shared" si="8"/>
        <v/>
      </c>
      <c r="I44" s="57"/>
      <c r="J44" s="40" t="str">
        <f t="shared" si="9"/>
        <v/>
      </c>
    </row>
    <row r="45" spans="2:12" ht="13.5" thickBot="1" x14ac:dyDescent="0.25">
      <c r="B45" s="59"/>
      <c r="C45" s="60"/>
      <c r="D45" s="61" t="str">
        <f>IF(ISBLANK(C45),"",C45/$C$35)</f>
        <v/>
      </c>
      <c r="E45" s="60"/>
      <c r="F45" s="61" t="str">
        <f t="shared" si="7"/>
        <v/>
      </c>
      <c r="G45" s="60"/>
      <c r="H45" s="61" t="str">
        <f t="shared" si="8"/>
        <v/>
      </c>
      <c r="I45" s="60"/>
      <c r="J45" s="41" t="str">
        <f t="shared" si="9"/>
        <v/>
      </c>
      <c r="L45" s="45"/>
    </row>
    <row r="46" spans="2:12" ht="13.5" thickTop="1" x14ac:dyDescent="0.2">
      <c r="B46" s="52" t="s">
        <v>12</v>
      </c>
      <c r="C46" s="53">
        <f>C47+C55</f>
        <v>4223561</v>
      </c>
      <c r="D46" s="42">
        <f t="shared" ref="D46:D52" si="10">IF(ISBLANK(C46),"",C46/$C$30)</f>
        <v>0.30843438092158437</v>
      </c>
      <c r="E46" s="53">
        <f>E47+E55</f>
        <v>2727062</v>
      </c>
      <c r="F46" s="54">
        <f t="shared" si="7"/>
        <v>0.19914940963437672</v>
      </c>
      <c r="G46" s="53">
        <f>G47+G55</f>
        <v>2241222</v>
      </c>
      <c r="H46" s="42">
        <f t="shared" si="8"/>
        <v>0.16366992688819582</v>
      </c>
      <c r="I46" s="53">
        <f>I47+I55</f>
        <v>4403932</v>
      </c>
      <c r="J46" s="43">
        <f t="shared" si="9"/>
        <v>0.32160635066967302</v>
      </c>
      <c r="L46" s="45"/>
    </row>
    <row r="47" spans="2:12" x14ac:dyDescent="0.2">
      <c r="B47" s="66" t="s">
        <v>29</v>
      </c>
      <c r="C47" s="53">
        <f>SUM(C48:C55)</f>
        <v>4223561</v>
      </c>
      <c r="D47" s="39">
        <f t="shared" si="10"/>
        <v>0.30843438092158437</v>
      </c>
      <c r="E47" s="53">
        <f>SUM(E48:E55)</f>
        <v>2727062</v>
      </c>
      <c r="F47" s="39">
        <f t="shared" si="7"/>
        <v>0.19914940963437672</v>
      </c>
      <c r="G47" s="53">
        <f>SUM(G48:G55)</f>
        <v>2241222</v>
      </c>
      <c r="H47" s="39">
        <f t="shared" si="8"/>
        <v>0.16366992688819582</v>
      </c>
      <c r="I47" s="53">
        <f>SUM(I48:I55)</f>
        <v>4403932</v>
      </c>
      <c r="J47" s="40">
        <f t="shared" si="9"/>
        <v>0.32160635066967302</v>
      </c>
    </row>
    <row r="48" spans="2:12" x14ac:dyDescent="0.2">
      <c r="B48" s="56" t="s">
        <v>22</v>
      </c>
      <c r="C48" s="57">
        <v>572681</v>
      </c>
      <c r="D48" s="58">
        <f t="shared" si="10"/>
        <v>4.1821228508491737E-2</v>
      </c>
      <c r="E48" s="57">
        <v>1087814</v>
      </c>
      <c r="F48" s="58">
        <f t="shared" si="7"/>
        <v>7.9439893882870968E-2</v>
      </c>
      <c r="G48" s="57">
        <v>491600</v>
      </c>
      <c r="H48" s="58">
        <f t="shared" si="8"/>
        <v>3.5900118800474501E-2</v>
      </c>
      <c r="I48" s="57">
        <v>14683</v>
      </c>
      <c r="J48" s="40">
        <f t="shared" si="9"/>
        <v>1.0722568029848801E-3</v>
      </c>
    </row>
    <row r="49" spans="2:10" x14ac:dyDescent="0.2">
      <c r="B49" s="56" t="s">
        <v>30</v>
      </c>
      <c r="C49" s="57">
        <v>769099</v>
      </c>
      <c r="D49" s="58">
        <f t="shared" si="10"/>
        <v>5.6165064014088974E-2</v>
      </c>
      <c r="E49" s="57">
        <v>51941</v>
      </c>
      <c r="F49" s="58">
        <f t="shared" si="7"/>
        <v>3.7931002250110781E-3</v>
      </c>
      <c r="G49" s="57"/>
      <c r="H49" s="58" t="str">
        <f t="shared" si="8"/>
        <v/>
      </c>
      <c r="I49" s="57">
        <v>2348528</v>
      </c>
      <c r="J49" s="40">
        <f t="shared" si="9"/>
        <v>0.17150617210382582</v>
      </c>
    </row>
    <row r="50" spans="2:10" x14ac:dyDescent="0.2">
      <c r="B50" s="56" t="s">
        <v>25</v>
      </c>
      <c r="C50" s="57">
        <v>499694</v>
      </c>
      <c r="D50" s="58">
        <f t="shared" si="10"/>
        <v>3.6491200089268316E-2</v>
      </c>
      <c r="E50" s="57">
        <v>499694</v>
      </c>
      <c r="F50" s="58">
        <f t="shared" si="7"/>
        <v>3.6491200089268316E-2</v>
      </c>
      <c r="G50" s="57">
        <v>499694</v>
      </c>
      <c r="H50" s="58">
        <f t="shared" si="8"/>
        <v>3.6491200089268316E-2</v>
      </c>
      <c r="I50" s="57">
        <v>499694</v>
      </c>
      <c r="J50" s="40">
        <f t="shared" si="9"/>
        <v>3.6491200089268316E-2</v>
      </c>
    </row>
    <row r="51" spans="2:10" x14ac:dyDescent="0.2">
      <c r="B51" s="56" t="s">
        <v>31</v>
      </c>
      <c r="C51" s="57">
        <v>900362</v>
      </c>
      <c r="D51" s="58">
        <f t="shared" si="10"/>
        <v>6.5750819290953666E-2</v>
      </c>
      <c r="E51" s="57">
        <v>245227</v>
      </c>
      <c r="F51" s="58">
        <f t="shared" si="7"/>
        <v>1.7908214876086168E-2</v>
      </c>
      <c r="G51" s="57">
        <v>369907</v>
      </c>
      <c r="H51" s="58">
        <f t="shared" si="8"/>
        <v>2.7013232801316359E-2</v>
      </c>
      <c r="I51" s="57">
        <v>421920</v>
      </c>
      <c r="J51" s="40">
        <f t="shared" si="9"/>
        <v>3.0811590977006104E-2</v>
      </c>
    </row>
    <row r="52" spans="2:10" x14ac:dyDescent="0.2">
      <c r="B52" s="56" t="s">
        <v>32</v>
      </c>
      <c r="C52" s="57"/>
      <c r="D52" s="58" t="str">
        <f t="shared" si="10"/>
        <v/>
      </c>
      <c r="E52" s="57"/>
      <c r="F52" s="58" t="str">
        <f t="shared" si="7"/>
        <v/>
      </c>
      <c r="G52" s="57">
        <v>880021</v>
      </c>
      <c r="H52" s="58">
        <f t="shared" si="8"/>
        <v>6.426537519713664E-2</v>
      </c>
      <c r="I52" s="57">
        <v>1119107</v>
      </c>
      <c r="J52" s="40">
        <f t="shared" si="9"/>
        <v>8.1725130696587905E-2</v>
      </c>
    </row>
    <row r="53" spans="2:10" x14ac:dyDescent="0.2">
      <c r="B53" s="63" t="s">
        <v>15</v>
      </c>
      <c r="C53" s="64">
        <v>1481725</v>
      </c>
      <c r="D53" s="65"/>
      <c r="E53" s="64">
        <v>842386</v>
      </c>
      <c r="F53" s="65"/>
      <c r="G53" s="64"/>
      <c r="H53" s="65"/>
      <c r="I53" s="64"/>
      <c r="J53" s="55"/>
    </row>
    <row r="54" spans="2:10" x14ac:dyDescent="0.2">
      <c r="B54" s="63" t="s">
        <v>108</v>
      </c>
      <c r="C54" s="64"/>
      <c r="D54" s="65" t="str">
        <f>IF(ISBLANK(C54),"",C54/$C$30)</f>
        <v/>
      </c>
      <c r="E54" s="64"/>
      <c r="F54" s="65" t="str">
        <f>IF(ISBLANK(E54),"",E54/$C$30)</f>
        <v/>
      </c>
      <c r="G54" s="64"/>
      <c r="H54" s="65" t="str">
        <f t="shared" si="8"/>
        <v/>
      </c>
      <c r="I54" s="64"/>
      <c r="J54" s="55" t="str">
        <f t="shared" si="9"/>
        <v/>
      </c>
    </row>
    <row r="55" spans="2:10" ht="13.5" thickBot="1" x14ac:dyDescent="0.25">
      <c r="B55" s="59" t="s">
        <v>112</v>
      </c>
      <c r="C55" s="60"/>
      <c r="D55" s="61"/>
      <c r="E55" s="60"/>
      <c r="F55" s="61"/>
      <c r="G55" s="60"/>
      <c r="H55" s="61"/>
      <c r="I55" s="60"/>
      <c r="J55" s="41"/>
    </row>
    <row r="56" spans="2:10" ht="13.5" thickTop="1" x14ac:dyDescent="0.2">
      <c r="B56" s="34" t="s">
        <v>33</v>
      </c>
      <c r="C56" s="46">
        <f>SUM(C57:C60)</f>
        <v>2976204</v>
      </c>
      <c r="D56" s="42">
        <f>IF(ISBLANK(C56),"",C56/$C$30)</f>
        <v>0.21734352557861555</v>
      </c>
      <c r="E56" s="46">
        <f>SUM(E57:E60)</f>
        <v>4399331</v>
      </c>
      <c r="F56" s="42">
        <f t="shared" si="7"/>
        <v>0.32127035301588747</v>
      </c>
      <c r="G56" s="46">
        <f>SUM(G57:G60)</f>
        <v>6241520</v>
      </c>
      <c r="H56" s="42">
        <f t="shared" si="8"/>
        <v>0.45580005999905943</v>
      </c>
      <c r="I56" s="46">
        <f>SUM(I57:I60)</f>
        <v>25097534</v>
      </c>
      <c r="J56" s="43">
        <f t="shared" si="9"/>
        <v>1.8327999434478193</v>
      </c>
    </row>
    <row r="57" spans="2:10" x14ac:dyDescent="0.2">
      <c r="B57" s="56" t="s">
        <v>34</v>
      </c>
      <c r="C57" s="57">
        <v>3600000</v>
      </c>
      <c r="D57" s="58">
        <f>IF(ISBLANK(C57),"",C57/$C$30)</f>
        <v>0.26289753393349918</v>
      </c>
      <c r="E57" s="57">
        <f>C57+C58</f>
        <v>3600000</v>
      </c>
      <c r="F57" s="58">
        <f t="shared" si="7"/>
        <v>0.26289753393349918</v>
      </c>
      <c r="G57" s="57">
        <v>4400000</v>
      </c>
      <c r="H57" s="58">
        <f t="shared" si="8"/>
        <v>0.32131920814094345</v>
      </c>
      <c r="I57" s="57">
        <v>5000000</v>
      </c>
      <c r="J57" s="40">
        <f t="shared" si="9"/>
        <v>0.36513546379652667</v>
      </c>
    </row>
    <row r="58" spans="2:10" x14ac:dyDescent="0.2">
      <c r="B58" s="56" t="s">
        <v>35</v>
      </c>
      <c r="C58" s="57"/>
      <c r="D58" s="58" t="str">
        <f>IF(ISBLANK(C58),"",C58/$C$30)</f>
        <v/>
      </c>
      <c r="E58" s="57">
        <v>799331</v>
      </c>
      <c r="F58" s="58">
        <f t="shared" si="7"/>
        <v>5.837281908238829E-2</v>
      </c>
      <c r="G58" s="57">
        <v>1841520</v>
      </c>
      <c r="H58" s="58">
        <f t="shared" si="8"/>
        <v>0.13448085185811595</v>
      </c>
      <c r="I58" s="57">
        <v>3654534</v>
      </c>
      <c r="J58" s="40">
        <f t="shared" si="9"/>
        <v>0.26687999341003515</v>
      </c>
    </row>
    <row r="59" spans="2:10" x14ac:dyDescent="0.2">
      <c r="B59" s="56" t="s">
        <v>36</v>
      </c>
      <c r="C59" s="57">
        <v>-623796</v>
      </c>
      <c r="D59" s="58">
        <f>IF(ISBLANK(C59),"",C59/$C$30)</f>
        <v>-4.5554008354883629E-2</v>
      </c>
      <c r="E59" s="57"/>
      <c r="F59" s="58" t="str">
        <f t="shared" si="7"/>
        <v/>
      </c>
      <c r="G59" s="57"/>
      <c r="H59" s="58" t="str">
        <f t="shared" si="8"/>
        <v/>
      </c>
      <c r="I59" s="57"/>
      <c r="J59" s="40" t="str">
        <f t="shared" si="9"/>
        <v/>
      </c>
    </row>
    <row r="60" spans="2:10" ht="13.5" thickBot="1" x14ac:dyDescent="0.25">
      <c r="B60" s="59" t="s">
        <v>110</v>
      </c>
      <c r="C60" s="60"/>
      <c r="D60" s="61" t="str">
        <f>IF(ISBLANK(C60),"",C60/$C$30)</f>
        <v/>
      </c>
      <c r="E60" s="60"/>
      <c r="F60" s="61" t="str">
        <f t="shared" si="7"/>
        <v/>
      </c>
      <c r="G60" s="60"/>
      <c r="H60" s="61" t="str">
        <f t="shared" si="8"/>
        <v/>
      </c>
      <c r="I60" s="60">
        <v>16443000</v>
      </c>
      <c r="J60" s="41">
        <f t="shared" si="9"/>
        <v>1.2007844862412576</v>
      </c>
    </row>
    <row r="61" spans="2:10" ht="14.25" thickTop="1" thickBot="1" x14ac:dyDescent="0.25">
      <c r="B61" s="47" t="s">
        <v>37</v>
      </c>
      <c r="C61" s="48">
        <f>C35+C46+C56</f>
        <v>13693548</v>
      </c>
      <c r="D61" s="49" t="s">
        <v>38</v>
      </c>
      <c r="E61" s="48">
        <f>E35+E46+E56</f>
        <v>12826363</v>
      </c>
      <c r="F61" s="50">
        <f>(E61/C61)-1</f>
        <v>-6.3327999434478199E-2</v>
      </c>
      <c r="G61" s="48">
        <f>G35+G46+G56</f>
        <v>12690254</v>
      </c>
      <c r="H61" s="50">
        <f>(G61/E61)-1</f>
        <v>-1.061165975109235E-2</v>
      </c>
      <c r="I61" s="48">
        <f>I35+I46+I56</f>
        <v>34968516</v>
      </c>
      <c r="J61" s="51">
        <f>(I61/G61)-1</f>
        <v>1.7555410632442818</v>
      </c>
    </row>
    <row r="62" spans="2:10" ht="13.5" thickTop="1" x14ac:dyDescent="0.2"/>
  </sheetData>
  <sheetProtection password="F748" sheet="1" objects="1" scenarios="1"/>
  <mergeCells count="13">
    <mergeCell ref="F1:J1"/>
    <mergeCell ref="B3:B5"/>
    <mergeCell ref="C3:J3"/>
    <mergeCell ref="D4:D5"/>
    <mergeCell ref="F4:F5"/>
    <mergeCell ref="H4:H5"/>
    <mergeCell ref="J4:J5"/>
    <mergeCell ref="B32:B34"/>
    <mergeCell ref="C32:J32"/>
    <mergeCell ref="D33:D34"/>
    <mergeCell ref="F33:F34"/>
    <mergeCell ref="H33:H34"/>
    <mergeCell ref="J33:J34"/>
  </mergeCells>
  <phoneticPr fontId="7" type="noConversion"/>
  <pageMargins left="0.78740157499999996" right="0.78740157499999996" top="0.984251969" bottom="0.984251969" header="0.49212598499999999" footer="0.49212598499999999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3"/>
  <sheetViews>
    <sheetView showGridLines="0" showRowColHeaders="0" showZeros="0" showOutlineSymbols="0" workbookViewId="0">
      <selection activeCell="G25" sqref="G25"/>
    </sheetView>
  </sheetViews>
  <sheetFormatPr defaultRowHeight="12.75" x14ac:dyDescent="0.2"/>
  <cols>
    <col min="1" max="1" width="9.140625" style="1"/>
    <col min="2" max="2" width="24.28515625" style="1" customWidth="1"/>
    <col min="3" max="3" width="12.7109375" style="1" customWidth="1"/>
    <col min="4" max="4" width="7.7109375" style="1" customWidth="1"/>
    <col min="5" max="5" width="12.7109375" style="1" customWidth="1"/>
    <col min="6" max="6" width="7.7109375" style="1" customWidth="1"/>
    <col min="7" max="7" width="12.7109375" style="1" customWidth="1"/>
    <col min="8" max="8" width="7.7109375" style="1" customWidth="1"/>
    <col min="9" max="9" width="12.7109375" style="1" customWidth="1"/>
    <col min="10" max="10" width="7.7109375" style="1" customWidth="1"/>
    <col min="11" max="11" width="9.140625" style="1"/>
    <col min="12" max="12" width="13.42578125" style="1" bestFit="1" customWidth="1"/>
    <col min="13" max="16384" width="9.140625" style="1"/>
  </cols>
  <sheetData>
    <row r="1" spans="2:10" ht="20.25" x14ac:dyDescent="0.2">
      <c r="B1" s="5" t="s">
        <v>115</v>
      </c>
      <c r="C1" s="5"/>
      <c r="D1" s="5"/>
      <c r="E1" s="5"/>
      <c r="F1" s="87" t="str">
        <f>'Balanço C'!F1</f>
        <v xml:space="preserve"> (Empresa c)</v>
      </c>
      <c r="G1" s="87"/>
      <c r="H1" s="87"/>
      <c r="I1" s="87"/>
      <c r="J1" s="87"/>
    </row>
    <row r="2" spans="2:10" ht="12" customHeight="1" thickBot="1" x14ac:dyDescent="0.25">
      <c r="B2" s="32"/>
      <c r="C2" s="32"/>
      <c r="D2" s="32"/>
      <c r="E2" s="32"/>
      <c r="F2" s="32"/>
      <c r="G2" s="32"/>
      <c r="H2" s="32"/>
      <c r="I2" s="32"/>
      <c r="J2" s="32"/>
    </row>
    <row r="3" spans="2:10" s="3" customFormat="1" ht="12.95" customHeight="1" thickTop="1" x14ac:dyDescent="0.2">
      <c r="B3" s="84" t="s">
        <v>86</v>
      </c>
      <c r="C3" s="69" t="s">
        <v>2</v>
      </c>
      <c r="D3" s="86" t="s">
        <v>3</v>
      </c>
      <c r="E3" s="67" t="s">
        <v>2</v>
      </c>
      <c r="F3" s="86" t="s">
        <v>3</v>
      </c>
      <c r="G3" s="67" t="s">
        <v>2</v>
      </c>
      <c r="H3" s="86" t="s">
        <v>3</v>
      </c>
      <c r="I3" s="67" t="s">
        <v>2</v>
      </c>
      <c r="J3" s="83" t="s">
        <v>3</v>
      </c>
    </row>
    <row r="4" spans="2:10" ht="13.5" thickBot="1" x14ac:dyDescent="0.25">
      <c r="B4" s="85"/>
      <c r="C4" s="62">
        <v>2003</v>
      </c>
      <c r="D4" s="76"/>
      <c r="E4" s="62">
        <v>2004</v>
      </c>
      <c r="F4" s="76"/>
      <c r="G4" s="62">
        <v>2005</v>
      </c>
      <c r="H4" s="76"/>
      <c r="I4" s="62">
        <v>2006</v>
      </c>
      <c r="J4" s="78"/>
    </row>
    <row r="5" spans="2:10" ht="13.5" thickTop="1" x14ac:dyDescent="0.2">
      <c r="B5" s="56" t="s">
        <v>87</v>
      </c>
      <c r="C5" s="57">
        <v>36461832</v>
      </c>
      <c r="D5" s="39">
        <v>1.1004310811192144</v>
      </c>
      <c r="E5" s="57">
        <v>38190916</v>
      </c>
      <c r="F5" s="39">
        <v>1.1526154523122454</v>
      </c>
      <c r="G5" s="57">
        <v>43148184</v>
      </c>
      <c r="H5" s="39">
        <v>1.3022275668279857</v>
      </c>
      <c r="I5" s="57">
        <v>46830552</v>
      </c>
      <c r="J5" s="39">
        <v>1.4133627450965598</v>
      </c>
    </row>
    <row r="6" spans="2:10" x14ac:dyDescent="0.2">
      <c r="B6" s="56" t="s">
        <v>88</v>
      </c>
      <c r="C6" s="57">
        <v>-3327697</v>
      </c>
      <c r="D6" s="39">
        <v>-0.10043108111921437</v>
      </c>
      <c r="E6" s="57">
        <v>-2223285</v>
      </c>
      <c r="F6" s="39">
        <v>-6.7099533456962138E-2</v>
      </c>
      <c r="G6" s="57">
        <v>-2593911</v>
      </c>
      <c r="H6" s="39">
        <v>-7.8285158191092052E-2</v>
      </c>
      <c r="I6" s="57">
        <v>-2938109</v>
      </c>
      <c r="J6" s="39">
        <v>-8.8673176468919437E-2</v>
      </c>
    </row>
    <row r="7" spans="2:10" x14ac:dyDescent="0.2">
      <c r="B7" s="56" t="s">
        <v>89</v>
      </c>
      <c r="C7" s="57">
        <v>33134135</v>
      </c>
      <c r="D7" s="39">
        <v>1</v>
      </c>
      <c r="E7" s="57">
        <v>35967631</v>
      </c>
      <c r="F7" s="39">
        <v>1.0855159188552832</v>
      </c>
      <c r="G7" s="57">
        <v>40554273</v>
      </c>
      <c r="H7" s="39">
        <v>1.2239424086368937</v>
      </c>
      <c r="I7" s="57">
        <v>43892443</v>
      </c>
      <c r="J7" s="39">
        <v>1.3246895686276403</v>
      </c>
    </row>
    <row r="8" spans="2:10" x14ac:dyDescent="0.2">
      <c r="B8" s="56" t="s">
        <v>90</v>
      </c>
      <c r="C8" s="57">
        <v>-24328310</v>
      </c>
      <c r="D8" s="39">
        <v>-0.73423706398250621</v>
      </c>
      <c r="E8" s="57">
        <v>-25992063</v>
      </c>
      <c r="F8" s="39">
        <v>-0.78444972231808674</v>
      </c>
      <c r="G8" s="57">
        <v>-33389018</v>
      </c>
      <c r="H8" s="39">
        <v>-1.0076924597548722</v>
      </c>
      <c r="I8" s="57">
        <v>-35152655</v>
      </c>
      <c r="J8" s="39">
        <v>-1.0609196527991451</v>
      </c>
    </row>
    <row r="9" spans="2:10" x14ac:dyDescent="0.2">
      <c r="B9" s="56" t="s">
        <v>91</v>
      </c>
      <c r="C9" s="57">
        <v>8805825</v>
      </c>
      <c r="D9" s="39">
        <v>0.26576293601749373</v>
      </c>
      <c r="E9" s="57">
        <v>9975568</v>
      </c>
      <c r="F9" s="39">
        <v>0.30106619653719646</v>
      </c>
      <c r="G9" s="57">
        <v>7165255</v>
      </c>
      <c r="H9" s="39">
        <v>0.21624994888202151</v>
      </c>
      <c r="I9" s="57">
        <v>8739788</v>
      </c>
      <c r="J9" s="39">
        <v>0.26376991582849529</v>
      </c>
    </row>
    <row r="10" spans="2:10" x14ac:dyDescent="0.2">
      <c r="B10" s="56" t="s">
        <v>92</v>
      </c>
      <c r="C10" s="57">
        <v>-8533639</v>
      </c>
      <c r="D10" s="39">
        <v>-0.25754826555755872</v>
      </c>
      <c r="E10" s="57">
        <v>-8269760</v>
      </c>
      <c r="F10" s="39">
        <v>-0.24958430331740966</v>
      </c>
      <c r="G10" s="57">
        <v>-5536544</v>
      </c>
      <c r="H10" s="39">
        <v>-0.16709487059191375</v>
      </c>
      <c r="I10" s="57">
        <v>-5649724</v>
      </c>
      <c r="J10" s="39">
        <v>-0.17051068331797406</v>
      </c>
    </row>
    <row r="11" spans="2:10" x14ac:dyDescent="0.2">
      <c r="B11" s="56" t="s">
        <v>93</v>
      </c>
      <c r="C11" s="57">
        <v>-6745067</v>
      </c>
      <c r="D11" s="39">
        <v>-0.20356852532893949</v>
      </c>
      <c r="E11" s="57">
        <v>7055917</v>
      </c>
      <c r="F11" s="39">
        <v>0.21295008908486671</v>
      </c>
      <c r="G11" s="57">
        <v>-4742994</v>
      </c>
      <c r="H11" s="39">
        <v>-0.14314524884986435</v>
      </c>
      <c r="I11" s="57">
        <v>-4878567</v>
      </c>
      <c r="J11" s="39">
        <v>-0.14723689029455575</v>
      </c>
    </row>
    <row r="12" spans="2:10" x14ac:dyDescent="0.2">
      <c r="B12" s="56" t="s">
        <v>94</v>
      </c>
      <c r="C12" s="57">
        <v>-123597</v>
      </c>
      <c r="D12" s="39">
        <v>-3.7302014976398207E-3</v>
      </c>
      <c r="E12" s="57">
        <v>-130216</v>
      </c>
      <c r="F12" s="39">
        <v>-3.9299652759910587E-3</v>
      </c>
      <c r="G12" s="57">
        <v>-329940</v>
      </c>
      <c r="H12" s="39">
        <v>-9.9577067576986696E-3</v>
      </c>
      <c r="I12" s="57">
        <v>-261565</v>
      </c>
      <c r="J12" s="39">
        <v>-7.8941248956702816E-3</v>
      </c>
    </row>
    <row r="13" spans="2:10" x14ac:dyDescent="0.2">
      <c r="B13" s="56" t="s">
        <v>95</v>
      </c>
      <c r="C13" s="57">
        <v>-1728746</v>
      </c>
      <c r="D13" s="39">
        <v>-5.2174170232601513E-2</v>
      </c>
      <c r="E13" s="57">
        <v>-1145728</v>
      </c>
      <c r="F13" s="39">
        <v>-3.4578479263152634E-2</v>
      </c>
      <c r="G13" s="57">
        <v>-663325</v>
      </c>
      <c r="H13" s="39">
        <v>-2.001938484285164E-2</v>
      </c>
      <c r="I13" s="57">
        <v>-841910</v>
      </c>
      <c r="J13" s="39">
        <v>-2.5409143772728637E-2</v>
      </c>
    </row>
    <row r="14" spans="2:10" x14ac:dyDescent="0.2">
      <c r="B14" s="56" t="s">
        <v>96</v>
      </c>
      <c r="C14" s="57">
        <v>101296</v>
      </c>
      <c r="D14" s="39">
        <v>3.0571493717883387E-3</v>
      </c>
      <c r="E14" s="57">
        <v>62101</v>
      </c>
      <c r="F14" s="39">
        <v>1.8742303066007306E-3</v>
      </c>
      <c r="G14" s="57">
        <v>199715</v>
      </c>
      <c r="H14" s="39">
        <v>6.0274698585009081E-3</v>
      </c>
      <c r="I14" s="57">
        <v>332318</v>
      </c>
      <c r="J14" s="39">
        <v>1.0029475644980622E-2</v>
      </c>
    </row>
    <row r="15" spans="2:10" s="2" customFormat="1" x14ac:dyDescent="0.2">
      <c r="B15" s="70" t="s">
        <v>97</v>
      </c>
      <c r="C15" s="57">
        <v>-37525</v>
      </c>
      <c r="D15" s="39">
        <v>-1.1325178701662199E-3</v>
      </c>
      <c r="E15" s="71"/>
      <c r="F15" s="39">
        <v>0</v>
      </c>
      <c r="G15" s="71"/>
      <c r="H15" s="39">
        <v>0</v>
      </c>
      <c r="I15" s="71"/>
      <c r="J15" s="39">
        <v>0</v>
      </c>
    </row>
    <row r="16" spans="2:10" x14ac:dyDescent="0.2">
      <c r="B16" s="56" t="s">
        <v>98</v>
      </c>
      <c r="C16" s="57">
        <v>272186</v>
      </c>
      <c r="D16" s="39">
        <v>8.2146704599350487E-3</v>
      </c>
      <c r="E16" s="57">
        <v>1705808</v>
      </c>
      <c r="F16" s="39">
        <v>5.1481893219786787E-2</v>
      </c>
      <c r="G16" s="57">
        <v>1628711</v>
      </c>
      <c r="H16" s="39">
        <v>4.9155078290107769E-2</v>
      </c>
      <c r="I16" s="57">
        <v>3090064</v>
      </c>
      <c r="J16" s="39">
        <v>9.3259232510521248E-2</v>
      </c>
    </row>
    <row r="17" spans="2:12" x14ac:dyDescent="0.2">
      <c r="B17" s="56" t="s">
        <v>99</v>
      </c>
      <c r="C17" s="57">
        <v>472766</v>
      </c>
      <c r="D17" s="39">
        <v>1.4268246326635658E-2</v>
      </c>
      <c r="E17" s="57">
        <v>57986</v>
      </c>
      <c r="F17" s="39">
        <v>1.7500381404252745E-3</v>
      </c>
      <c r="G17" s="57">
        <v>502801</v>
      </c>
      <c r="H17" s="39">
        <v>1.5174713328113138E-2</v>
      </c>
      <c r="I17" s="57">
        <v>209564</v>
      </c>
      <c r="J17" s="39">
        <v>6.3247161877018968E-3</v>
      </c>
      <c r="L17" s="4"/>
    </row>
    <row r="18" spans="2:12" x14ac:dyDescent="0.2">
      <c r="B18" s="56" t="s">
        <v>100</v>
      </c>
      <c r="C18" s="57">
        <v>744952</v>
      </c>
      <c r="D18" s="39">
        <v>2.2482916786570706E-2</v>
      </c>
      <c r="E18" s="57">
        <v>1763794</v>
      </c>
      <c r="F18" s="39">
        <v>5.3231931360212058E-2</v>
      </c>
      <c r="G18" s="57">
        <v>2131512</v>
      </c>
      <c r="H18" s="39">
        <v>6.4329791618220902E-2</v>
      </c>
      <c r="I18" s="57">
        <v>3299628</v>
      </c>
      <c r="J18" s="39">
        <v>9.9583948698223151E-2</v>
      </c>
    </row>
    <row r="19" spans="2:12" x14ac:dyDescent="0.2">
      <c r="B19" s="56" t="s">
        <v>101</v>
      </c>
      <c r="C19" s="57">
        <v>-135606</v>
      </c>
      <c r="D19" s="39">
        <v>-4.0926373964493114E-3</v>
      </c>
      <c r="E19" s="57">
        <v>-218549</v>
      </c>
      <c r="F19" s="39">
        <v>-6.5958866890594853E-3</v>
      </c>
      <c r="G19" s="57">
        <v>-381603</v>
      </c>
      <c r="H19" s="39">
        <v>-1.1516914505237574E-2</v>
      </c>
      <c r="I19" s="57">
        <v>-709380</v>
      </c>
      <c r="J19" s="39">
        <v>-2.1409341152258843E-2</v>
      </c>
    </row>
    <row r="20" spans="2:12" x14ac:dyDescent="0.2">
      <c r="B20" s="56" t="s">
        <v>102</v>
      </c>
      <c r="C20" s="57">
        <v>-63330</v>
      </c>
      <c r="D20" s="39">
        <v>-1.9113219644937161E-3</v>
      </c>
      <c r="E20" s="57">
        <v>-122118</v>
      </c>
      <c r="F20" s="39">
        <v>-3.685564750671777E-3</v>
      </c>
      <c r="G20" s="57">
        <v>-159545</v>
      </c>
      <c r="H20" s="39">
        <v>-4.8151249459205741E-3</v>
      </c>
      <c r="I20" s="57">
        <v>-301143</v>
      </c>
      <c r="J20" s="39">
        <v>-9.0886030373208779E-3</v>
      </c>
    </row>
    <row r="21" spans="2:12" x14ac:dyDescent="0.2">
      <c r="B21" s="56" t="s">
        <v>103</v>
      </c>
      <c r="C21" s="57">
        <v>546016</v>
      </c>
      <c r="D21" s="39">
        <v>1.6478957425627681E-2</v>
      </c>
      <c r="E21" s="57">
        <v>1423127</v>
      </c>
      <c r="F21" s="39">
        <v>4.2950479920480795E-2</v>
      </c>
      <c r="G21" s="57">
        <v>1590364</v>
      </c>
      <c r="H21" s="39">
        <v>4.7997752167062757E-2</v>
      </c>
      <c r="I21" s="57">
        <v>2289105</v>
      </c>
      <c r="J21" s="39">
        <v>6.9086004508643425E-2</v>
      </c>
    </row>
    <row r="22" spans="2:12" ht="13.5" thickBot="1" x14ac:dyDescent="0.25">
      <c r="B22" s="59" t="s">
        <v>104</v>
      </c>
      <c r="C22" s="60">
        <v>15.16</v>
      </c>
      <c r="D22" s="68">
        <v>4.5753420151152281E-7</v>
      </c>
      <c r="E22" s="60">
        <v>39.53</v>
      </c>
      <c r="F22" s="68">
        <v>1.1930294845481858E-6</v>
      </c>
      <c r="G22" s="60">
        <v>36.14</v>
      </c>
      <c r="H22" s="68">
        <v>1.0907180766903981E-6</v>
      </c>
      <c r="I22" s="60">
        <v>45.78</v>
      </c>
      <c r="J22" s="68">
        <v>1.3816567114246382E-6</v>
      </c>
    </row>
    <row r="23" spans="2:12" ht="13.5" thickTop="1" x14ac:dyDescent="0.2"/>
  </sheetData>
  <sheetProtection password="F748" sheet="1" objects="1" scenarios="1"/>
  <mergeCells count="6">
    <mergeCell ref="B3:B4"/>
    <mergeCell ref="D3:D4"/>
    <mergeCell ref="F3:F4"/>
    <mergeCell ref="H3:H4"/>
    <mergeCell ref="J3:J4"/>
    <mergeCell ref="F1:J1"/>
  </mergeCells>
  <phoneticPr fontId="7" type="noConversion"/>
  <pageMargins left="0.78740157499999996" right="0.78740157499999996" top="0.984251969" bottom="0.984251969" header="0.49212598499999999" footer="0.49212598499999999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5"/>
  <sheetViews>
    <sheetView showGridLines="0" showRowColHeaders="0" showZeros="0" showOutlineSymbols="0" topLeftCell="H1" workbookViewId="0">
      <selection activeCell="H22" sqref="H22"/>
    </sheetView>
  </sheetViews>
  <sheetFormatPr defaultRowHeight="11.25" x14ac:dyDescent="0.2"/>
  <cols>
    <col min="1" max="1" width="9.140625" style="6"/>
    <col min="2" max="2" width="4.28515625" style="6" customWidth="1"/>
    <col min="3" max="3" width="9.140625" style="6"/>
    <col min="4" max="4" width="13.42578125" style="6" bestFit="1" customWidth="1"/>
    <col min="5" max="5" width="2.140625" style="6" customWidth="1"/>
    <col min="6" max="6" width="12.28515625" style="6" bestFit="1" customWidth="1"/>
    <col min="7" max="8" width="9.140625" style="6"/>
    <col min="9" max="12" width="10.7109375" style="6" customWidth="1"/>
    <col min="13" max="15" width="9.140625" style="6"/>
    <col min="16" max="16" width="14.85546875" style="6" bestFit="1" customWidth="1"/>
    <col min="17" max="16384" width="9.140625" style="6"/>
  </cols>
  <sheetData>
    <row r="1" spans="3:15" ht="20.25" x14ac:dyDescent="0.2">
      <c r="C1" s="5" t="s">
        <v>84</v>
      </c>
      <c r="D1" s="5"/>
      <c r="E1" s="5"/>
      <c r="F1" s="5"/>
      <c r="G1" s="5"/>
      <c r="M1" s="5"/>
      <c r="N1" s="5"/>
      <c r="O1" s="5"/>
    </row>
    <row r="2" spans="3:15" ht="15" x14ac:dyDescent="0.2">
      <c r="H2" s="89" t="str">
        <f>'Balanço A'!F1</f>
        <v xml:space="preserve"> (Empresa A)</v>
      </c>
      <c r="I2" s="89"/>
      <c r="J2" s="89"/>
      <c r="K2" s="89"/>
      <c r="L2" s="89"/>
    </row>
    <row r="3" spans="3:15" ht="27" customHeight="1" x14ac:dyDescent="0.2">
      <c r="H3" s="30" t="s">
        <v>58</v>
      </c>
      <c r="I3" s="30" t="s">
        <v>82</v>
      </c>
      <c r="J3" s="30" t="s">
        <v>81</v>
      </c>
      <c r="K3" s="30" t="s">
        <v>80</v>
      </c>
      <c r="L3" s="30" t="s">
        <v>83</v>
      </c>
    </row>
    <row r="4" spans="3:15" ht="12.95" customHeight="1" x14ac:dyDescent="0.2">
      <c r="H4" s="12" t="s">
        <v>0</v>
      </c>
      <c r="I4" s="12" t="s">
        <v>76</v>
      </c>
      <c r="J4" s="12" t="s">
        <v>77</v>
      </c>
      <c r="K4" s="12" t="s">
        <v>78</v>
      </c>
      <c r="L4" s="12" t="s">
        <v>79</v>
      </c>
    </row>
    <row r="5" spans="3:15" ht="12.95" customHeight="1" x14ac:dyDescent="0.2">
      <c r="C5" s="11" t="s">
        <v>67</v>
      </c>
      <c r="H5" s="12">
        <f>'Balanço A'!C34</f>
        <v>2003</v>
      </c>
      <c r="I5" s="31">
        <f>('Balanço A'!C6+'Balanço A'!C18)/('Balanço A'!C35+'Balanço B'!C46)</f>
        <v>0.52540246911921462</v>
      </c>
      <c r="J5" s="14">
        <f>'Balanço A'!C6/'Balanço A'!C35</f>
        <v>0.38990323514044123</v>
      </c>
      <c r="K5" s="14">
        <f>('Balanço A'!C6-'Balanço A'!C10)/'Balanço A'!C35</f>
        <v>0.24452403167768311</v>
      </c>
      <c r="L5" s="14">
        <f>'Balanço A'!C7/'Balanço A'!C35</f>
        <v>3.0612048477751719E-2</v>
      </c>
      <c r="M5" s="10"/>
    </row>
    <row r="6" spans="3:15" ht="12.95" customHeight="1" x14ac:dyDescent="0.2">
      <c r="H6" s="12">
        <f>'Balanço A'!E34</f>
        <v>2004</v>
      </c>
      <c r="I6" s="31">
        <f>('Balanço A'!E6+'Balanço A'!E18)/('Balanço A'!E35+'Balanço B'!E46)</f>
        <v>6.0330849580255537</v>
      </c>
      <c r="J6" s="14">
        <f>'Balanço A'!E6/'Balanço A'!E35</f>
        <v>7.2281082181134284</v>
      </c>
      <c r="K6" s="14">
        <f>('Balanço A'!E6-'Balanço A'!E10)/'Balanço A'!E35</f>
        <v>7.187230809986719</v>
      </c>
      <c r="L6" s="14">
        <f>'Balanço A'!E7/'Balanço A'!E35</f>
        <v>3.6166857018545713</v>
      </c>
      <c r="M6" s="18"/>
    </row>
    <row r="7" spans="3:15" ht="12.95" customHeight="1" x14ac:dyDescent="0.2">
      <c r="H7" s="12">
        <f>'Balanço A'!G34</f>
        <v>2005</v>
      </c>
      <c r="I7" s="31">
        <f>('Balanço A'!G6+'Balanço A'!G18)/('Balanço A'!G35+'Balanço B'!G46)</f>
        <v>8.6094417912104912</v>
      </c>
      <c r="J7" s="14">
        <f>'Balanço A'!G6/'Balanço A'!G35</f>
        <v>10.107873726801017</v>
      </c>
      <c r="K7" s="14">
        <f>('Balanço A'!G6-'Balanço A'!G10)/'Balanço A'!G35</f>
        <v>10.050832891266857</v>
      </c>
      <c r="L7" s="14">
        <f>'Balanço A'!G7/'Balanço A'!G35</f>
        <v>0.40237556066387925</v>
      </c>
      <c r="M7" s="26"/>
    </row>
    <row r="8" spans="3:15" ht="12.95" customHeight="1" x14ac:dyDescent="0.2">
      <c r="C8" s="11" t="s">
        <v>68</v>
      </c>
      <c r="H8" s="12">
        <f>'Balanço A'!I34</f>
        <v>2006</v>
      </c>
      <c r="I8" s="31">
        <f>('Balanço A'!I6+'Balanço A'!I18)/('Balanço A'!I35+'Balanço B'!I46)</f>
        <v>6.0715337136669891</v>
      </c>
      <c r="J8" s="14">
        <f>'Balanço A'!I6/'Balanço A'!I35</f>
        <v>8.6260414666044767</v>
      </c>
      <c r="K8" s="14">
        <f>('Balanço A'!I6-'Balanço A'!I10)/'Balanço A'!I35</f>
        <v>8.575374287778601</v>
      </c>
      <c r="L8" s="14">
        <f>'Balanço A'!I7/'Balanço A'!I35</f>
        <v>0.45618752343585661</v>
      </c>
      <c r="M8" s="26"/>
    </row>
    <row r="9" spans="3:15" ht="12.95" customHeight="1" x14ac:dyDescent="0.2">
      <c r="C9" s="11"/>
      <c r="H9" s="12" t="s">
        <v>111</v>
      </c>
      <c r="I9" s="17">
        <f>AVERAGE(I5:I8)</f>
        <v>5.3098657330055623</v>
      </c>
      <c r="J9" s="17">
        <f>AVERAGE(J5:J8)</f>
        <v>6.5879816616648412</v>
      </c>
      <c r="K9" s="17">
        <f>AVERAGE(K5:K8)</f>
        <v>6.5144905051774646</v>
      </c>
      <c r="L9" s="17">
        <f>AVERAGE(L5:L8)</f>
        <v>1.1264652086080147</v>
      </c>
      <c r="M9" s="26"/>
    </row>
    <row r="10" spans="3:15" ht="12.95" customHeight="1" x14ac:dyDescent="0.2">
      <c r="H10" s="20" t="s">
        <v>109</v>
      </c>
      <c r="I10" s="21">
        <f>I8-I9</f>
        <v>0.76166798066142682</v>
      </c>
      <c r="J10" s="21">
        <f>J8-J9</f>
        <v>2.0380598049396355</v>
      </c>
      <c r="K10" s="21">
        <f>K8-K9</f>
        <v>2.0608837826011364</v>
      </c>
      <c r="L10" s="21">
        <f>L8-L9</f>
        <v>-0.67027768517215813</v>
      </c>
      <c r="M10" s="26"/>
    </row>
    <row r="11" spans="3:15" ht="15" customHeight="1" x14ac:dyDescent="0.2">
      <c r="C11" s="11"/>
      <c r="M11" s="26"/>
    </row>
    <row r="12" spans="3:15" ht="15" customHeight="1" x14ac:dyDescent="0.2">
      <c r="C12" s="11" t="s">
        <v>71</v>
      </c>
      <c r="H12" s="88" t="str">
        <f>'Balanço B'!F1</f>
        <v xml:space="preserve"> (Empresa b)</v>
      </c>
      <c r="I12" s="88"/>
      <c r="J12" s="88"/>
      <c r="K12" s="88"/>
      <c r="L12" s="88"/>
    </row>
    <row r="13" spans="3:15" ht="15" customHeight="1" x14ac:dyDescent="0.2">
      <c r="H13" s="12" t="s">
        <v>0</v>
      </c>
      <c r="I13" s="12" t="s">
        <v>76</v>
      </c>
      <c r="J13" s="12" t="s">
        <v>77</v>
      </c>
      <c r="K13" s="12" t="s">
        <v>78</v>
      </c>
      <c r="L13" s="12" t="s">
        <v>79</v>
      </c>
    </row>
    <row r="14" spans="3:15" ht="15" customHeight="1" x14ac:dyDescent="0.2">
      <c r="C14" s="90" t="s">
        <v>69</v>
      </c>
      <c r="D14" s="90"/>
      <c r="E14" s="90"/>
      <c r="F14" s="90"/>
      <c r="G14" s="90"/>
      <c r="H14" s="12">
        <f>H5</f>
        <v>2003</v>
      </c>
      <c r="I14" s="31">
        <f>('Balanço B'!C6+'Balanço B'!C18)/('Balanço B'!C35+'Balanço B'!C46)</f>
        <v>0.52540246911921462</v>
      </c>
      <c r="J14" s="14">
        <f>'Balanço B'!C6/'Balanço B'!C35</f>
        <v>0.38990323514044123</v>
      </c>
      <c r="K14" s="14">
        <f>('Balanço B'!C6-'Balanço B'!C10)/'Balanço B'!C35</f>
        <v>0.24452403167768311</v>
      </c>
      <c r="L14" s="14">
        <f>'Balanço B'!C7/'Balanço B'!C35</f>
        <v>3.0612048477751719E-2</v>
      </c>
    </row>
    <row r="15" spans="3:15" ht="15" customHeight="1" x14ac:dyDescent="0.2">
      <c r="H15" s="12">
        <f>H6</f>
        <v>2004</v>
      </c>
      <c r="I15" s="31">
        <f>('Balanço B'!E6+'Balanço B'!E18)/('Balanço B'!E35+'Balanço B'!E46)</f>
        <v>6.0330849580255537</v>
      </c>
      <c r="J15" s="14">
        <f>'Balanço B'!E6/'Balanço B'!E35</f>
        <v>7.2281082181134284</v>
      </c>
      <c r="K15" s="14">
        <f>('Balanço B'!E6-'Balanço B'!E10)/'Balanço B'!E35</f>
        <v>7.187230809986719</v>
      </c>
      <c r="L15" s="14">
        <f>'Balanço B'!E7/'Balanço B'!E35</f>
        <v>3.6166857018545713</v>
      </c>
    </row>
    <row r="16" spans="3:15" ht="15" customHeight="1" x14ac:dyDescent="0.2">
      <c r="H16" s="12">
        <f>H7</f>
        <v>2005</v>
      </c>
      <c r="I16" s="31">
        <f>('Balanço B'!G6+'Balanço B'!G18)/('Balanço B'!G35+'Balanço B'!G46)</f>
        <v>8.6094417912104912</v>
      </c>
      <c r="J16" s="14">
        <f>'Balanço B'!G6/'Balanço B'!G35</f>
        <v>10.107873726801017</v>
      </c>
      <c r="K16" s="14">
        <f>('Balanço B'!G6-'Balanço B'!G10)/'Balanço B'!G35</f>
        <v>10.050832891266857</v>
      </c>
      <c r="L16" s="14">
        <f>'Balanço B'!G7/'Balanço B'!G35</f>
        <v>0.40237556066387925</v>
      </c>
    </row>
    <row r="17" spans="3:12" ht="15" customHeight="1" x14ac:dyDescent="0.2">
      <c r="C17" s="90"/>
      <c r="D17" s="90"/>
      <c r="E17" s="90"/>
      <c r="F17" s="90"/>
      <c r="G17" s="90"/>
      <c r="H17" s="12">
        <f>H8</f>
        <v>2006</v>
      </c>
      <c r="I17" s="31">
        <f>('Balanço B'!I6+'Balanço B'!I18)/('Balanço B'!I35+'Balanço B'!I46)</f>
        <v>6.0715337136669891</v>
      </c>
      <c r="J17" s="14">
        <f>'Balanço B'!I6/'Balanço B'!I35</f>
        <v>8.6260414666044767</v>
      </c>
      <c r="K17" s="14">
        <f>('Balanço B'!I6-'Balanço B'!I10)/'Balanço B'!I35</f>
        <v>8.575374287778601</v>
      </c>
      <c r="L17" s="14">
        <f>'Balanço B'!I7/'Balanço B'!I35</f>
        <v>0.45618752343585661</v>
      </c>
    </row>
    <row r="18" spans="3:12" ht="15" customHeight="1" x14ac:dyDescent="0.2">
      <c r="C18" s="6" t="s">
        <v>43</v>
      </c>
      <c r="H18" s="12" t="s">
        <v>111</v>
      </c>
      <c r="I18" s="17">
        <f>AVERAGE(I14:I17)</f>
        <v>5.3098657330055623</v>
      </c>
      <c r="J18" s="17">
        <f>AVERAGE(J14:J17)</f>
        <v>6.5879816616648412</v>
      </c>
      <c r="K18" s="17">
        <f>AVERAGE(K14:K17)</f>
        <v>6.5144905051774646</v>
      </c>
      <c r="L18" s="17">
        <f>AVERAGE(L14:L17)</f>
        <v>1.1264652086080147</v>
      </c>
    </row>
    <row r="19" spans="3:12" ht="15" customHeight="1" x14ac:dyDescent="0.2">
      <c r="C19" s="6" t="s">
        <v>70</v>
      </c>
      <c r="H19" s="20" t="s">
        <v>109</v>
      </c>
      <c r="I19" s="21">
        <f>I17-I18</f>
        <v>0.76166798066142682</v>
      </c>
      <c r="J19" s="21">
        <f>J17-J18</f>
        <v>2.0380598049396355</v>
      </c>
      <c r="K19" s="21">
        <f>K17-K18</f>
        <v>2.0608837826011364</v>
      </c>
      <c r="L19" s="21">
        <f>L17-L18</f>
        <v>-0.67027768517215813</v>
      </c>
    </row>
    <row r="20" spans="3:12" ht="15" customHeight="1" x14ac:dyDescent="0.2">
      <c r="C20" s="6" t="s">
        <v>44</v>
      </c>
    </row>
    <row r="21" spans="3:12" ht="15" customHeight="1" x14ac:dyDescent="0.2">
      <c r="C21" s="6" t="s">
        <v>73</v>
      </c>
      <c r="H21" s="88" t="str">
        <f>'Balanço C'!F1</f>
        <v xml:space="preserve"> (Empresa c)</v>
      </c>
      <c r="I21" s="88"/>
      <c r="J21" s="88"/>
      <c r="K21" s="88"/>
      <c r="L21" s="88"/>
    </row>
    <row r="22" spans="3:12" ht="15" customHeight="1" x14ac:dyDescent="0.2">
      <c r="C22" s="6" t="s">
        <v>72</v>
      </c>
      <c r="H22" s="12" t="s">
        <v>0</v>
      </c>
      <c r="I22" s="12" t="s">
        <v>76</v>
      </c>
      <c r="J22" s="12" t="s">
        <v>77</v>
      </c>
      <c r="K22" s="12" t="s">
        <v>78</v>
      </c>
      <c r="L22" s="12" t="s">
        <v>79</v>
      </c>
    </row>
    <row r="23" spans="3:12" ht="15" customHeight="1" x14ac:dyDescent="0.2">
      <c r="C23" s="6" t="s">
        <v>74</v>
      </c>
      <c r="H23" s="12">
        <f>H14</f>
        <v>2003</v>
      </c>
      <c r="I23" s="31">
        <f>('Balanço C'!C6+'Balanço C'!C18)/('Balanço C'!C35+'Balanço C'!C46)</f>
        <v>0.52540246911921462</v>
      </c>
      <c r="J23" s="14">
        <f>'Balanço C'!C6/'Balanço C'!C35</f>
        <v>0.38990323514044123</v>
      </c>
      <c r="K23" s="14">
        <f>('Balanço C'!C6-'Balanço C'!C10)/'Balanço C'!C35</f>
        <v>0.24452403167768311</v>
      </c>
      <c r="L23" s="14">
        <f>'Balanço C'!C7/'Balanço C'!C35</f>
        <v>3.0612048477751719E-2</v>
      </c>
    </row>
    <row r="24" spans="3:12" ht="15" customHeight="1" x14ac:dyDescent="0.2">
      <c r="C24" s="6" t="s">
        <v>75</v>
      </c>
      <c r="H24" s="12">
        <f>H15</f>
        <v>2004</v>
      </c>
      <c r="I24" s="31">
        <f>('Balanço C'!E6+'Balanço C'!E18)/('Balanço C'!E35+'Balanço C'!E46)</f>
        <v>6.0330849580255537</v>
      </c>
      <c r="J24" s="14">
        <f>'Balanço C'!E6/'Balanço C'!E35</f>
        <v>7.2281082181134284</v>
      </c>
      <c r="K24" s="14">
        <f>('Balanço C'!E6-'Balanço C'!E10)/'Balanço C'!E35</f>
        <v>7.187230809986719</v>
      </c>
      <c r="L24" s="14">
        <f>'Balanço C'!E7/'Balanço C'!E35</f>
        <v>3.6166857018545713</v>
      </c>
    </row>
    <row r="25" spans="3:12" ht="15" customHeight="1" x14ac:dyDescent="0.2">
      <c r="C25" s="6" t="s">
        <v>53</v>
      </c>
      <c r="H25" s="12">
        <f>H16</f>
        <v>2005</v>
      </c>
      <c r="I25" s="31">
        <f>('Balanço C'!G6+'Balanço C'!G18)/('Balanço C'!G35+'Balanço C'!G46)</f>
        <v>8.6094417912104912</v>
      </c>
      <c r="J25" s="14">
        <f>'Balanço C'!G6/'Balanço C'!G35</f>
        <v>10.107873726801017</v>
      </c>
      <c r="K25" s="14">
        <f>('Balanço C'!G6-'Balanço C'!G10)/'Balanço C'!G35</f>
        <v>10.050832891266857</v>
      </c>
      <c r="L25" s="14">
        <f>'Balanço C'!G7/'Balanço C'!G35</f>
        <v>0.40237556066387925</v>
      </c>
    </row>
    <row r="26" spans="3:12" ht="15" customHeight="1" x14ac:dyDescent="0.2">
      <c r="H26" s="12">
        <f>H17</f>
        <v>2006</v>
      </c>
      <c r="I26" s="31">
        <f>('Balanço C'!I6+'Balanço C'!I18)/('Balanço C'!I35+'Balanço C'!I46)</f>
        <v>6.0715337136669891</v>
      </c>
      <c r="J26" s="14">
        <f>'Balanço C'!I6/'Balanço C'!I35</f>
        <v>8.6260414666044767</v>
      </c>
      <c r="K26" s="14">
        <f>('Balanço C'!I6-'Balanço C'!I10)/'Balanço C'!I35</f>
        <v>8.575374287778601</v>
      </c>
      <c r="L26" s="14">
        <f>'Balanço C'!I7/'Balanço C'!I35</f>
        <v>0.45618752343585661</v>
      </c>
    </row>
    <row r="27" spans="3:12" ht="15" customHeight="1" x14ac:dyDescent="0.2">
      <c r="H27" s="12" t="s">
        <v>111</v>
      </c>
      <c r="I27" s="17">
        <f>AVERAGE(I23:I26)</f>
        <v>5.3098657330055623</v>
      </c>
      <c r="J27" s="17">
        <f>AVERAGE(J23:J26)</f>
        <v>6.5879816616648412</v>
      </c>
      <c r="K27" s="17">
        <f>AVERAGE(K23:K26)</f>
        <v>6.5144905051774646</v>
      </c>
      <c r="L27" s="17">
        <f>AVERAGE(L23:L26)</f>
        <v>1.1264652086080147</v>
      </c>
    </row>
    <row r="28" spans="3:12" ht="15" customHeight="1" x14ac:dyDescent="0.2">
      <c r="H28" s="20" t="s">
        <v>109</v>
      </c>
      <c r="I28" s="21">
        <f>I26-I27</f>
        <v>0.76166798066142682</v>
      </c>
      <c r="J28" s="21">
        <f>J26-J27</f>
        <v>2.0380598049396355</v>
      </c>
      <c r="K28" s="21">
        <f>K26-K27</f>
        <v>2.0608837826011364</v>
      </c>
      <c r="L28" s="21">
        <f>L26-L27</f>
        <v>-0.67027768517215813</v>
      </c>
    </row>
    <row r="29" spans="3:12" ht="15" customHeight="1" x14ac:dyDescent="0.2"/>
    <row r="30" spans="3:12" ht="15" customHeight="1" x14ac:dyDescent="0.2"/>
    <row r="31" spans="3:12" ht="15" customHeight="1" x14ac:dyDescent="0.2"/>
    <row r="32" spans="3:12" ht="15" customHeight="1" x14ac:dyDescent="0.2"/>
    <row r="33" spans="8:8" ht="15" customHeight="1" x14ac:dyDescent="0.2"/>
    <row r="34" spans="8:8" ht="15" customHeight="1" x14ac:dyDescent="0.2"/>
    <row r="35" spans="8:8" ht="15" customHeight="1" x14ac:dyDescent="0.2"/>
    <row r="36" spans="8:8" ht="15" customHeight="1" x14ac:dyDescent="0.2"/>
    <row r="37" spans="8:8" ht="15" customHeight="1" x14ac:dyDescent="0.2"/>
    <row r="38" spans="8:8" ht="15" customHeight="1" x14ac:dyDescent="0.2"/>
    <row r="39" spans="8:8" ht="15" customHeight="1" x14ac:dyDescent="0.2"/>
    <row r="40" spans="8:8" ht="15" customHeight="1" x14ac:dyDescent="0.2">
      <c r="H40" s="29" t="s">
        <v>114</v>
      </c>
    </row>
    <row r="41" spans="8:8" ht="15" customHeight="1" x14ac:dyDescent="0.2"/>
    <row r="42" spans="8:8" ht="15" customHeight="1" x14ac:dyDescent="0.2"/>
    <row r="43" spans="8:8" ht="15" customHeight="1" x14ac:dyDescent="0.2"/>
    <row r="44" spans="8:8" ht="15" customHeight="1" x14ac:dyDescent="0.2"/>
    <row r="45" spans="8:8" ht="15" customHeight="1" x14ac:dyDescent="0.2"/>
  </sheetData>
  <sheetProtection password="F748" sheet="1" objects="1" scenarios="1"/>
  <mergeCells count="5">
    <mergeCell ref="H21:L21"/>
    <mergeCell ref="H2:L2"/>
    <mergeCell ref="H12:L12"/>
    <mergeCell ref="C14:G14"/>
    <mergeCell ref="C17:G17"/>
  </mergeCells>
  <phoneticPr fontId="7" type="noConversion"/>
  <hyperlinks>
    <hyperlink ref="H40" r:id="rId1"/>
  </hyperlinks>
  <printOptions horizontalCentered="1"/>
  <pageMargins left="0" right="0" top="0.39370078740157483" bottom="0" header="0.51181102362204722" footer="0.51181102362204722"/>
  <pageSetup orientation="landscape" horizontalDpi="4294967293" verticalDpi="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5"/>
  <sheetViews>
    <sheetView showGridLines="0" showRowColHeaders="0" showZeros="0" tabSelected="1" showOutlineSymbols="0" workbookViewId="0">
      <selection activeCell="G35" sqref="G35"/>
    </sheetView>
  </sheetViews>
  <sheetFormatPr defaultRowHeight="11.25" x14ac:dyDescent="0.2"/>
  <cols>
    <col min="1" max="2" width="9.140625" style="6"/>
    <col min="3" max="3" width="13.42578125" style="6" bestFit="1" customWidth="1"/>
    <col min="4" max="4" width="2.140625" style="6" customWidth="1"/>
    <col min="5" max="5" width="12.28515625" style="6" bestFit="1" customWidth="1"/>
    <col min="6" max="14" width="9.140625" style="6"/>
    <col min="15" max="15" width="14.85546875" style="6" bestFit="1" customWidth="1"/>
    <col min="16" max="16384" width="9.140625" style="6"/>
  </cols>
  <sheetData>
    <row r="1" spans="2:23" ht="20.25" x14ac:dyDescent="0.2">
      <c r="B1" s="5" t="s">
        <v>85</v>
      </c>
      <c r="C1" s="5"/>
      <c r="D1" s="5"/>
      <c r="E1" s="5"/>
      <c r="F1" s="5"/>
      <c r="G1" s="5"/>
      <c r="I1" s="7"/>
      <c r="J1" s="7"/>
      <c r="K1" s="7"/>
      <c r="L1" s="7"/>
      <c r="M1" s="7"/>
      <c r="N1" s="5"/>
    </row>
    <row r="2" spans="2:23" ht="17.25" customHeight="1" x14ac:dyDescent="0.2">
      <c r="H2" s="91" t="str">
        <f>'Balanço A'!F1</f>
        <v xml:space="preserve"> (Empresa A)</v>
      </c>
      <c r="I2" s="91"/>
      <c r="J2" s="91"/>
      <c r="K2" s="91"/>
      <c r="L2" s="91"/>
      <c r="M2" s="91"/>
      <c r="O2" s="8"/>
      <c r="P2" s="8"/>
      <c r="Q2" s="8"/>
      <c r="R2" s="8"/>
      <c r="S2" s="8"/>
      <c r="T2" s="8"/>
    </row>
    <row r="3" spans="2:23" ht="30.75" customHeight="1" x14ac:dyDescent="0.2">
      <c r="H3" s="9" t="s">
        <v>58</v>
      </c>
      <c r="I3" s="9" t="s">
        <v>56</v>
      </c>
      <c r="J3" s="9" t="s">
        <v>66</v>
      </c>
      <c r="K3" s="9" t="s">
        <v>57</v>
      </c>
      <c r="L3" s="9" t="s">
        <v>59</v>
      </c>
      <c r="M3" s="9" t="s">
        <v>60</v>
      </c>
      <c r="O3" s="10"/>
      <c r="P3" s="10"/>
      <c r="Q3" s="10"/>
      <c r="R3" s="10"/>
      <c r="S3" s="10"/>
      <c r="T3" s="10"/>
    </row>
    <row r="4" spans="2:23" x14ac:dyDescent="0.2">
      <c r="B4" s="11" t="s">
        <v>41</v>
      </c>
      <c r="H4" s="12" t="s">
        <v>0</v>
      </c>
      <c r="I4" s="12" t="s">
        <v>47</v>
      </c>
      <c r="J4" s="12" t="s">
        <v>48</v>
      </c>
      <c r="K4" s="12" t="s">
        <v>49</v>
      </c>
      <c r="L4" s="12" t="s">
        <v>50</v>
      </c>
      <c r="M4" s="12" t="s">
        <v>51</v>
      </c>
      <c r="O4" s="10"/>
      <c r="P4" s="10"/>
      <c r="Q4" s="10"/>
      <c r="R4" s="10"/>
      <c r="S4" s="10"/>
      <c r="T4" s="10"/>
    </row>
    <row r="5" spans="2:23" x14ac:dyDescent="0.2">
      <c r="B5" s="11"/>
      <c r="H5" s="12">
        <f>'Balanço A'!C34</f>
        <v>2003</v>
      </c>
      <c r="I5" s="13">
        <f>('Balanço A'!C35+'Balanço A'!C47+'Balanço A'!C55)/'Balanço A'!C56</f>
        <v>3.6010112210050118</v>
      </c>
      <c r="J5" s="14">
        <f>('Balanço A'!C35+'Balanço A'!C47)/'Balanço A'!C61</f>
        <v>0.78265647442138442</v>
      </c>
      <c r="K5" s="14">
        <f>'Balanço A'!C35/('Balanço A'!C35+'Balanço A'!C47)</f>
        <v>0.60591346139491276</v>
      </c>
      <c r="L5" s="15">
        <f>('Balanço A'!C37+'Balanço A'!C47)/'Balanço A'!C61</f>
        <v>0.54280446528540305</v>
      </c>
      <c r="M5" s="15">
        <f>'Balanço A'!C25/'Balanço A'!C30</f>
        <v>0.58879035586686523</v>
      </c>
      <c r="O5" s="10"/>
      <c r="P5" s="16"/>
      <c r="Q5" s="16"/>
      <c r="R5" s="16"/>
      <c r="S5" s="16"/>
      <c r="T5" s="16"/>
    </row>
    <row r="6" spans="2:23" x14ac:dyDescent="0.2">
      <c r="H6" s="12">
        <f>'Balanço A'!E34</f>
        <v>2004</v>
      </c>
      <c r="I6" s="13">
        <f>('Balanço A'!E35+'Balanço A'!E47+'Balanço A'!E55)/'Balanço A'!E56</f>
        <v>1.9155257924443512</v>
      </c>
      <c r="J6" s="15">
        <f>('Balanço A'!E35+'Balanço A'!E47)/'Balanço A'!E61</f>
        <v>0.65700869373492699</v>
      </c>
      <c r="K6" s="15">
        <f>'Balanço A'!E35/('Balanço A'!E35+'Balanço A'!E47)</f>
        <v>0.67639116595261539</v>
      </c>
      <c r="L6" s="15">
        <f>('Balanço A'!E37+'Balanço A'!E47)/'Balanço A'!E61</f>
        <v>0.29913772126985649</v>
      </c>
      <c r="M6" s="15">
        <f>'Balanço A'!E25/'Balanço A'!E30</f>
        <v>0.34920182947447098</v>
      </c>
      <c r="O6" s="10"/>
      <c r="P6" s="16"/>
      <c r="Q6" s="16"/>
      <c r="R6" s="16"/>
      <c r="S6" s="16"/>
      <c r="T6" s="16"/>
    </row>
    <row r="7" spans="2:23" x14ac:dyDescent="0.2">
      <c r="B7" s="11" t="s">
        <v>52</v>
      </c>
      <c r="H7" s="12">
        <f>'Balanço A'!G34</f>
        <v>2005</v>
      </c>
      <c r="I7" s="13">
        <f>('Balanço A'!G35+'Balanço A'!G47+'Balanço A'!G55)/'Balanço A'!G56</f>
        <v>1.0331992847896025</v>
      </c>
      <c r="J7" s="15">
        <f>('Balanço A'!G35+'Balanço A'!G47)/'Balanço A'!G61</f>
        <v>0.50816429679027697</v>
      </c>
      <c r="K7" s="15">
        <f>'Balanço A'!G35/('Balanço A'!G35+'Balanço A'!G47)</f>
        <v>0.65245550522009432</v>
      </c>
      <c r="L7" s="15">
        <f>('Balanço A'!G37+'Balanço A'!G47)/'Balanço A'!G61</f>
        <v>0.18555349640755811</v>
      </c>
      <c r="M7" s="15">
        <f>'Balanço A'!G25/'Balanço A'!G30</f>
        <v>0.32865255231158569</v>
      </c>
      <c r="O7" s="10"/>
      <c r="P7" s="16"/>
      <c r="Q7" s="16"/>
      <c r="R7" s="16"/>
      <c r="S7" s="16"/>
      <c r="T7" s="16"/>
    </row>
    <row r="8" spans="2:23" x14ac:dyDescent="0.2">
      <c r="H8" s="12">
        <f>'Balanço A'!I34</f>
        <v>2006</v>
      </c>
      <c r="I8" s="13">
        <f>('Balanço A'!I35+'Balanço A'!I47+'Balanço A'!I55)/'Balanço A'!I56</f>
        <v>0.39330485616634686</v>
      </c>
      <c r="J8" s="15">
        <f>('Balanço A'!I35+'Balanço A'!I47)/'Balanço A'!I61</f>
        <v>0.28228198188336046</v>
      </c>
      <c r="K8" s="15">
        <f>'Balanço A'!I35/('Balanço A'!I35+'Balanço A'!I47)</f>
        <v>0.55385067058171111</v>
      </c>
      <c r="L8" s="15">
        <f>('Balanço A'!I37+'Balanço A'!I47)/'Balanço A'!I61</f>
        <v>0.17871070079153487</v>
      </c>
      <c r="M8" s="15">
        <f>'Balanço A'!I25/'Balanço A'!I30</f>
        <v>0.3572612605746513</v>
      </c>
      <c r="O8" s="10"/>
      <c r="P8" s="16"/>
      <c r="Q8" s="16"/>
      <c r="R8" s="16"/>
      <c r="S8" s="16"/>
      <c r="T8" s="16"/>
    </row>
    <row r="9" spans="2:23" x14ac:dyDescent="0.2">
      <c r="B9" s="11"/>
      <c r="H9" s="12" t="s">
        <v>111</v>
      </c>
      <c r="I9" s="17">
        <f>AVERAGE(I5:I8)</f>
        <v>1.7357602886013281</v>
      </c>
      <c r="J9" s="17">
        <f>AVERAGE(J5:J8)</f>
        <v>0.55752786170748725</v>
      </c>
      <c r="K9" s="17">
        <f>AVERAGE(K5:K8)</f>
        <v>0.62215270078733342</v>
      </c>
      <c r="L9" s="17">
        <f>AVERAGE(L5:L8)</f>
        <v>0.30155159593858816</v>
      </c>
      <c r="M9" s="17">
        <f>AVERAGE(M5:M8)</f>
        <v>0.4059764995568933</v>
      </c>
      <c r="O9" s="18"/>
      <c r="P9" s="19"/>
      <c r="Q9" s="19"/>
      <c r="R9" s="19"/>
      <c r="S9" s="19"/>
      <c r="T9" s="19"/>
    </row>
    <row r="10" spans="2:23" ht="12.75" x14ac:dyDescent="0.2">
      <c r="B10" s="11" t="s">
        <v>54</v>
      </c>
      <c r="H10" s="20" t="s">
        <v>109</v>
      </c>
      <c r="I10" s="21">
        <f>I8-I9</f>
        <v>-1.3424554324349813</v>
      </c>
      <c r="J10" s="21">
        <f>J8-J9</f>
        <v>-0.27524587982412679</v>
      </c>
      <c r="K10" s="21">
        <f>K8-K9</f>
        <v>-6.8302030205622311E-2</v>
      </c>
      <c r="L10" s="21">
        <f>L8-L9</f>
        <v>-0.12284089514705329</v>
      </c>
      <c r="M10" s="21">
        <f>M8-M9</f>
        <v>-4.8715238982242004E-2</v>
      </c>
      <c r="O10" s="8"/>
      <c r="P10" s="8"/>
      <c r="Q10" s="8"/>
      <c r="R10" s="8"/>
      <c r="S10" s="8"/>
      <c r="T10" s="8"/>
    </row>
    <row r="11" spans="2:23" x14ac:dyDescent="0.2">
      <c r="O11" s="8"/>
      <c r="P11" s="8"/>
      <c r="Q11" s="8"/>
      <c r="R11" s="8"/>
      <c r="S11" s="8"/>
      <c r="T11" s="8"/>
    </row>
    <row r="12" spans="2:23" x14ac:dyDescent="0.2">
      <c r="C12" s="22"/>
      <c r="D12" s="23"/>
      <c r="E12" s="22"/>
      <c r="O12" s="8"/>
      <c r="P12" s="8"/>
      <c r="Q12" s="8"/>
      <c r="R12" s="8"/>
      <c r="S12" s="8"/>
      <c r="T12" s="8"/>
    </row>
    <row r="13" spans="2:23" ht="14.25" x14ac:dyDescent="0.2">
      <c r="B13" s="90" t="s">
        <v>55</v>
      </c>
      <c r="C13" s="90"/>
      <c r="D13" s="90"/>
      <c r="E13" s="90"/>
      <c r="F13" s="90"/>
      <c r="H13" s="91" t="str">
        <f>'Balanço B'!F1</f>
        <v xml:space="preserve"> (Empresa b)</v>
      </c>
      <c r="I13" s="91"/>
      <c r="J13" s="91"/>
      <c r="K13" s="91"/>
      <c r="L13" s="91"/>
      <c r="M13" s="91"/>
      <c r="O13" s="8"/>
      <c r="P13" s="8"/>
      <c r="Q13" s="10"/>
      <c r="R13" s="10"/>
      <c r="S13" s="10"/>
      <c r="T13" s="10"/>
      <c r="U13" s="10"/>
      <c r="V13" s="10"/>
      <c r="W13" s="8"/>
    </row>
    <row r="14" spans="2:23" x14ac:dyDescent="0.2">
      <c r="H14" s="12" t="s">
        <v>0</v>
      </c>
      <c r="I14" s="12" t="s">
        <v>47</v>
      </c>
      <c r="J14" s="12" t="s">
        <v>48</v>
      </c>
      <c r="K14" s="12" t="s">
        <v>49</v>
      </c>
      <c r="L14" s="12" t="s">
        <v>50</v>
      </c>
      <c r="M14" s="12" t="s">
        <v>51</v>
      </c>
      <c r="O14" s="8"/>
      <c r="P14" s="8"/>
      <c r="Q14" s="10"/>
      <c r="R14" s="24"/>
      <c r="S14" s="24"/>
      <c r="T14" s="24"/>
      <c r="U14" s="24"/>
      <c r="V14" s="24"/>
      <c r="W14" s="8"/>
    </row>
    <row r="15" spans="2:23" x14ac:dyDescent="0.2">
      <c r="H15" s="12">
        <f>H5</f>
        <v>2003</v>
      </c>
      <c r="I15" s="13">
        <f>('Balanço B'!C35+'Balanço B'!C47+'Balanço B'!C55)/'Balanço B'!C56</f>
        <v>3.6010112210050118</v>
      </c>
      <c r="J15" s="15">
        <f>('Balanço B'!C35+'Balanço B'!C47)/'Balanço B'!C61</f>
        <v>0.78265647442138442</v>
      </c>
      <c r="K15" s="15">
        <f>'Balanço B'!C35/('Balanço B'!C35+'Balanço B'!C47)</f>
        <v>0.60591346139491276</v>
      </c>
      <c r="L15" s="15">
        <f>('Balanço B'!C37+'Balanço B'!C47)/'Balanço B'!C61</f>
        <v>0.54280446528540305</v>
      </c>
      <c r="M15" s="15">
        <f>'Balanço B'!C25/'Balanço B'!C30</f>
        <v>0.58879035586686523</v>
      </c>
      <c r="O15" s="8"/>
      <c r="P15" s="8"/>
      <c r="Q15" s="10"/>
      <c r="R15" s="24"/>
      <c r="S15" s="24"/>
      <c r="T15" s="24"/>
      <c r="U15" s="24"/>
      <c r="V15" s="24"/>
      <c r="W15" s="8"/>
    </row>
    <row r="16" spans="2:23" x14ac:dyDescent="0.2">
      <c r="B16" s="90" t="s">
        <v>61</v>
      </c>
      <c r="C16" s="90"/>
      <c r="D16" s="90"/>
      <c r="E16" s="90"/>
      <c r="F16" s="90"/>
      <c r="H16" s="12">
        <f>H6</f>
        <v>2004</v>
      </c>
      <c r="I16" s="13">
        <f>('Balanço B'!E35+'Balanço B'!E47+'Balanço B'!E55)/'Balanço B'!E56</f>
        <v>1.9155257924443512</v>
      </c>
      <c r="J16" s="15">
        <f>('Balanço B'!E35+'Balanço B'!E47)/'Balanço B'!E61</f>
        <v>0.65700869373492699</v>
      </c>
      <c r="K16" s="15">
        <f>'Balanço B'!E35/('Balanço B'!E35+'Balanço B'!E47)</f>
        <v>0.67639116595261539</v>
      </c>
      <c r="L16" s="15">
        <f>('Balanço B'!E37+'Balanço B'!E47)/'Balanço B'!E61</f>
        <v>0.29913772126985649</v>
      </c>
      <c r="M16" s="15">
        <f>'Balanço B'!E25/'Balanço B'!E30</f>
        <v>0.34920182947447098</v>
      </c>
      <c r="O16" s="8"/>
      <c r="P16" s="8"/>
      <c r="Q16" s="10"/>
      <c r="R16" s="24"/>
      <c r="S16" s="24"/>
      <c r="T16" s="24"/>
      <c r="U16" s="24"/>
      <c r="V16" s="24"/>
      <c r="W16" s="8"/>
    </row>
    <row r="17" spans="2:23" x14ac:dyDescent="0.2">
      <c r="H17" s="12">
        <f>H7</f>
        <v>2005</v>
      </c>
      <c r="I17" s="13">
        <f>('Balanço B'!G35+'Balanço B'!G47+'Balanço B'!G55)/'Balanço B'!G56</f>
        <v>1.0331992847896025</v>
      </c>
      <c r="J17" s="15">
        <f>('Balanço B'!G35+'Balanço B'!G47)/'Balanço B'!G61</f>
        <v>0.50816429679027697</v>
      </c>
      <c r="K17" s="15">
        <f>'Balanço B'!G35/('Balanço B'!G35+'Balanço B'!G47)</f>
        <v>0.65245550522009432</v>
      </c>
      <c r="L17" s="15">
        <f>('Balanço B'!G37+'Balanço B'!G47)/'Balanço B'!G61</f>
        <v>0.18555349640755811</v>
      </c>
      <c r="M17" s="15">
        <f>'Balanço B'!G25/'Balanço B'!G30</f>
        <v>0.32865255231158569</v>
      </c>
      <c r="O17" s="8"/>
      <c r="P17" s="8"/>
      <c r="Q17" s="10"/>
      <c r="R17" s="24"/>
      <c r="S17" s="24"/>
      <c r="T17" s="24"/>
      <c r="U17" s="24"/>
      <c r="V17" s="24"/>
      <c r="W17" s="8"/>
    </row>
    <row r="18" spans="2:23" x14ac:dyDescent="0.2">
      <c r="H18" s="12">
        <f>H8</f>
        <v>2006</v>
      </c>
      <c r="I18" s="13">
        <f>('Balanço B'!I35+'Balanço B'!I47+'Balanço B'!I55)/'Balanço B'!I56</f>
        <v>0.39330485616634686</v>
      </c>
      <c r="J18" s="15">
        <f>('Balanço B'!I35+'Balanço B'!I47)/'Balanço B'!I61</f>
        <v>0.28228198188336046</v>
      </c>
      <c r="K18" s="15">
        <f>'Balanço B'!I35/('Balanço B'!I35+'Balanço B'!I47)</f>
        <v>0.55385067058171111</v>
      </c>
      <c r="L18" s="15">
        <f>('Balanço B'!I37+'Balanço B'!I47)/'Balanço B'!I61</f>
        <v>0.17871070079153487</v>
      </c>
      <c r="M18" s="15">
        <f>'Balanço B'!I25/'Balanço B'!I30</f>
        <v>0.3572612605746513</v>
      </c>
      <c r="O18" s="8"/>
      <c r="P18" s="8"/>
      <c r="Q18" s="8"/>
      <c r="R18" s="8"/>
      <c r="S18" s="8"/>
      <c r="T18" s="8"/>
    </row>
    <row r="19" spans="2:23" x14ac:dyDescent="0.2">
      <c r="B19" s="6" t="s">
        <v>43</v>
      </c>
      <c r="H19" s="12" t="s">
        <v>111</v>
      </c>
      <c r="I19" s="17">
        <f>AVERAGE(I15:I18)</f>
        <v>1.7357602886013281</v>
      </c>
      <c r="J19" s="17">
        <f>AVERAGE(J15:J18)</f>
        <v>0.55752786170748725</v>
      </c>
      <c r="K19" s="17">
        <f>AVERAGE(K15:K18)</f>
        <v>0.62215270078733342</v>
      </c>
      <c r="L19" s="17">
        <f>AVERAGE(L15:L18)</f>
        <v>0.30155159593858816</v>
      </c>
      <c r="M19" s="17">
        <f>AVERAGE(M15:M18)</f>
        <v>0.4059764995568933</v>
      </c>
      <c r="O19" s="8"/>
      <c r="P19" s="8"/>
      <c r="Q19" s="8"/>
      <c r="R19" s="8"/>
      <c r="S19" s="8"/>
      <c r="T19" s="8"/>
    </row>
    <row r="20" spans="2:23" ht="12.75" x14ac:dyDescent="0.2">
      <c r="B20" s="6" t="s">
        <v>44</v>
      </c>
      <c r="H20" s="20" t="s">
        <v>109</v>
      </c>
      <c r="I20" s="21">
        <f>I18-I19</f>
        <v>-1.3424554324349813</v>
      </c>
      <c r="J20" s="21">
        <f>J18-J19</f>
        <v>-0.27524587982412679</v>
      </c>
      <c r="K20" s="21">
        <f>K18-K19</f>
        <v>-6.8302030205622311E-2</v>
      </c>
      <c r="L20" s="21">
        <f>L18-L19</f>
        <v>-0.12284089514705329</v>
      </c>
      <c r="M20" s="21">
        <f>M18-M19</f>
        <v>-4.8715238982242004E-2</v>
      </c>
      <c r="O20" s="8"/>
      <c r="P20" s="8"/>
      <c r="Q20" s="8"/>
      <c r="R20" s="8"/>
      <c r="S20" s="8"/>
      <c r="T20" s="8"/>
    </row>
    <row r="21" spans="2:23" x14ac:dyDescent="0.2">
      <c r="B21" s="6" t="s">
        <v>45</v>
      </c>
      <c r="O21" s="8"/>
      <c r="P21" s="8"/>
      <c r="Q21" s="8"/>
      <c r="R21" s="8"/>
      <c r="S21" s="8"/>
      <c r="T21" s="8"/>
    </row>
    <row r="22" spans="2:23" x14ac:dyDescent="0.2">
      <c r="B22" s="6" t="s">
        <v>53</v>
      </c>
      <c r="O22" s="8"/>
      <c r="P22" s="8"/>
      <c r="Q22" s="8"/>
      <c r="R22" s="8"/>
      <c r="S22" s="8"/>
      <c r="T22" s="8"/>
    </row>
    <row r="23" spans="2:23" ht="14.25" x14ac:dyDescent="0.2">
      <c r="B23" s="6" t="s">
        <v>46</v>
      </c>
      <c r="H23" s="91" t="str">
        <f>'Balanço C'!F1</f>
        <v xml:space="preserve"> (Empresa c)</v>
      </c>
      <c r="I23" s="91"/>
      <c r="J23" s="91"/>
      <c r="K23" s="91"/>
      <c r="L23" s="91"/>
      <c r="M23" s="91"/>
      <c r="O23" s="8"/>
      <c r="P23" s="8"/>
      <c r="Q23" s="8"/>
      <c r="R23" s="8"/>
      <c r="S23" s="8"/>
      <c r="T23" s="8"/>
    </row>
    <row r="24" spans="2:23" x14ac:dyDescent="0.2">
      <c r="B24" s="6" t="s">
        <v>42</v>
      </c>
      <c r="H24" s="12" t="s">
        <v>0</v>
      </c>
      <c r="I24" s="12" t="s">
        <v>47</v>
      </c>
      <c r="J24" s="12" t="s">
        <v>48</v>
      </c>
      <c r="K24" s="12" t="s">
        <v>49</v>
      </c>
      <c r="L24" s="12" t="s">
        <v>50</v>
      </c>
      <c r="M24" s="12" t="s">
        <v>51</v>
      </c>
    </row>
    <row r="25" spans="2:23" x14ac:dyDescent="0.2">
      <c r="B25" s="6" t="s">
        <v>62</v>
      </c>
      <c r="H25" s="12">
        <f>H5</f>
        <v>2003</v>
      </c>
      <c r="I25" s="13">
        <f>('Balanço C'!C35+'Balanço C'!C47+'Balanço C'!C55)/'Balanço C'!C56</f>
        <v>3.6010112210050118</v>
      </c>
      <c r="J25" s="15">
        <f>('Balanço C'!C35+'Balanço C'!C47)/'Balanço C'!C61</f>
        <v>0.78265647442138442</v>
      </c>
      <c r="K25" s="15">
        <f>'Balanço C'!C35/('Balanço C'!C35+'Balanço C'!C47)</f>
        <v>0.60591346139491276</v>
      </c>
      <c r="L25" s="15">
        <f>('Balanço C'!C37+'Balanço C'!C47)/'Balanço C'!C61</f>
        <v>0.54280446528540305</v>
      </c>
      <c r="M25" s="15">
        <f>'Balanço C'!C25/'Balanço C'!C30</f>
        <v>0.58879035586686523</v>
      </c>
    </row>
    <row r="26" spans="2:23" x14ac:dyDescent="0.2">
      <c r="B26" s="6" t="s">
        <v>63</v>
      </c>
      <c r="H26" s="12">
        <f>H6</f>
        <v>2004</v>
      </c>
      <c r="I26" s="13">
        <f>('Balanço C'!E35+'Balanço C'!E47+'Balanço C'!E55)/'Balanço C'!E56</f>
        <v>1.9155257924443512</v>
      </c>
      <c r="J26" s="15">
        <f>('Balanço A'!E35+'Balanço A'!E47)/'Balanço A'!E61</f>
        <v>0.65700869373492699</v>
      </c>
      <c r="K26" s="15">
        <f>'Balanço C'!E35/('Balanço C'!E35+'Balanço C'!E47)</f>
        <v>0.67639116595261539</v>
      </c>
      <c r="L26" s="15">
        <f>('Balanço C'!E37+'Balanço C'!E47)/'Balanço C'!E61</f>
        <v>0.29913772126985649</v>
      </c>
      <c r="M26" s="15">
        <f>'Balanço C'!E25/'Balanço C'!E30</f>
        <v>0.34920182947447098</v>
      </c>
    </row>
    <row r="27" spans="2:23" x14ac:dyDescent="0.2">
      <c r="B27" s="6" t="s">
        <v>64</v>
      </c>
      <c r="H27" s="12">
        <f>H7</f>
        <v>2005</v>
      </c>
      <c r="I27" s="13">
        <f>('Balanço C'!G35+'Balanço C'!G47+'Balanço C'!G55)/'Balanço C'!G56</f>
        <v>1.0331992847896025</v>
      </c>
      <c r="J27" s="15">
        <f>('Balanço C'!G35+'Balanço C'!G47)/'Balanço C'!G61</f>
        <v>0.50816429679027697</v>
      </c>
      <c r="K27" s="15">
        <f>'Balanço C'!G35/('Balanço C'!G35+'Balanço C'!G47)</f>
        <v>0.65245550522009432</v>
      </c>
      <c r="L27" s="15">
        <f>('Balanço C'!G37+'Balanço C'!G47)/'Balanço C'!G61</f>
        <v>0.18555349640755811</v>
      </c>
      <c r="M27" s="15">
        <f>'Balanço C'!G25/'Balanço C'!G30</f>
        <v>0.32865255231158569</v>
      </c>
    </row>
    <row r="28" spans="2:23" x14ac:dyDescent="0.2">
      <c r="B28" s="6" t="s">
        <v>65</v>
      </c>
      <c r="H28" s="12">
        <f>H8</f>
        <v>2006</v>
      </c>
      <c r="I28" s="13">
        <f>('Balanço C'!I35+'Balanço C'!I47+'Balanço C'!I55)/'Balanço C'!I56</f>
        <v>0.39330485616634686</v>
      </c>
      <c r="J28" s="15">
        <f>('Balanço C'!I35+'Balanço C'!I47)/'Balanço C'!I61</f>
        <v>0.28228198188336046</v>
      </c>
      <c r="K28" s="15">
        <f>'Balanço C'!I35/('Balanço C'!I35+'Balanço C'!I47)</f>
        <v>0.55385067058171111</v>
      </c>
      <c r="L28" s="15">
        <f>('Balanço C'!I37+'Balanço C'!I47)/'Balanço C'!I61</f>
        <v>0.17871070079153487</v>
      </c>
      <c r="M28" s="15">
        <f>'Balanço C'!I25/'Balanço C'!I30</f>
        <v>0.3572612605746513</v>
      </c>
    </row>
    <row r="29" spans="2:23" x14ac:dyDescent="0.2">
      <c r="H29" s="12" t="s">
        <v>111</v>
      </c>
      <c r="I29" s="17">
        <f>AVERAGE(I25:I28)</f>
        <v>1.7357602886013281</v>
      </c>
      <c r="J29" s="17">
        <f>AVERAGE(J25:J28)</f>
        <v>0.55752786170748725</v>
      </c>
      <c r="K29" s="17">
        <f>AVERAGE(K25:K28)</f>
        <v>0.62215270078733342</v>
      </c>
      <c r="L29" s="17">
        <f>AVERAGE(L25:L28)</f>
        <v>0.30155159593858816</v>
      </c>
      <c r="M29" s="17">
        <f>AVERAGE(M25:M28)</f>
        <v>0.4059764995568933</v>
      </c>
    </row>
    <row r="30" spans="2:23" ht="12.75" x14ac:dyDescent="0.2">
      <c r="H30" s="20" t="s">
        <v>109</v>
      </c>
      <c r="I30" s="21">
        <f>I28-I29</f>
        <v>-1.3424554324349813</v>
      </c>
      <c r="J30" s="21">
        <f>J28-J29</f>
        <v>-0.27524587982412679</v>
      </c>
      <c r="K30" s="21">
        <f>K28-K29</f>
        <v>-6.8302030205622311E-2</v>
      </c>
      <c r="L30" s="21">
        <f>L28-L29</f>
        <v>-0.12284089514705329</v>
      </c>
      <c r="M30" s="21">
        <f>M28-M29</f>
        <v>-4.8715238982242004E-2</v>
      </c>
    </row>
    <row r="31" spans="2:23" x14ac:dyDescent="0.2">
      <c r="H31" s="18"/>
      <c r="I31" s="25"/>
      <c r="J31" s="26"/>
      <c r="K31" s="26"/>
      <c r="L31" s="26"/>
      <c r="M31" s="26"/>
    </row>
    <row r="32" spans="2:23" x14ac:dyDescent="0.2">
      <c r="H32" s="12" t="s">
        <v>113</v>
      </c>
      <c r="I32" s="14">
        <f>MIN(I10,I20,I30)</f>
        <v>-1.3424554324349813</v>
      </c>
      <c r="J32" s="14">
        <f>MIN(J10,J20,J30)</f>
        <v>-0.27524587982412679</v>
      </c>
      <c r="K32" s="14">
        <f>MIN(K10,K20,K30)</f>
        <v>-6.8302030205622311E-2</v>
      </c>
      <c r="L32" s="14">
        <f>MIN(L10,L20,L30)</f>
        <v>-0.12284089514705329</v>
      </c>
      <c r="M32" s="14">
        <f>MIN(M10,M20,M30)</f>
        <v>-4.8715238982242004E-2</v>
      </c>
    </row>
    <row r="33" spans="3:16" x14ac:dyDescent="0.2">
      <c r="H33" s="18"/>
      <c r="I33" s="27"/>
      <c r="J33" s="27"/>
      <c r="K33" s="27"/>
      <c r="L33" s="27"/>
      <c r="M33" s="27"/>
      <c r="P33" s="28"/>
    </row>
    <row r="34" spans="3:16" x14ac:dyDescent="0.2">
      <c r="H34" s="8"/>
      <c r="I34" s="8"/>
      <c r="J34" s="8"/>
      <c r="K34" s="8"/>
      <c r="L34" s="8"/>
      <c r="M34" s="8"/>
    </row>
    <row r="45" spans="3:16" ht="12.75" x14ac:dyDescent="0.2">
      <c r="C45" s="29" t="s">
        <v>114</v>
      </c>
    </row>
  </sheetData>
  <sheetProtection password="F748" sheet="1" objects="1" scenarios="1"/>
  <mergeCells count="5">
    <mergeCell ref="H13:M13"/>
    <mergeCell ref="H2:M2"/>
    <mergeCell ref="H23:M23"/>
    <mergeCell ref="B13:F13"/>
    <mergeCell ref="B16:F16"/>
  </mergeCells>
  <phoneticPr fontId="7" type="noConversion"/>
  <conditionalFormatting sqref="I20:M20 I10:M10 I30:M30">
    <cfRule type="cellIs" dxfId="0" priority="1" stopIfTrue="1" operator="lessThan">
      <formula>0</formula>
    </cfRule>
  </conditionalFormatting>
  <hyperlinks>
    <hyperlink ref="C45" r:id="rId1"/>
  </hyperlinks>
  <printOptions horizontalCentered="1"/>
  <pageMargins left="0" right="0" top="0.39370078740157483" bottom="0" header="0.51181102362204722" footer="0.51181102362204722"/>
  <pageSetup orientation="landscape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Balanço A</vt:lpstr>
      <vt:lpstr>DRE A</vt:lpstr>
      <vt:lpstr>Balanço B</vt:lpstr>
      <vt:lpstr>DRE B</vt:lpstr>
      <vt:lpstr>Balanço C</vt:lpstr>
      <vt:lpstr>DRE C</vt:lpstr>
      <vt:lpstr>Liquidez</vt:lpstr>
      <vt:lpstr>Estrutura de Capitais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Daniel Elias dos Santos</cp:lastModifiedBy>
  <cp:lastPrinted>2008-03-24T17:02:43Z</cp:lastPrinted>
  <dcterms:created xsi:type="dcterms:W3CDTF">2008-03-22T11:36:36Z</dcterms:created>
  <dcterms:modified xsi:type="dcterms:W3CDTF">2016-03-31T16:25:28Z</dcterms:modified>
</cp:coreProperties>
</file>