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195" windowHeight="844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Plan1!$Y$4:$Y$21</definedName>
  </definedNames>
  <calcPr calcId="145621"/>
</workbook>
</file>

<file path=xl/calcChain.xml><?xml version="1.0" encoding="utf-8"?>
<calcChain xmlns="http://schemas.openxmlformats.org/spreadsheetml/2006/main">
  <c r="J6" i="1" l="1"/>
  <c r="AD6" i="1"/>
  <c r="J13" i="1"/>
  <c r="AD13" i="1"/>
  <c r="J8" i="1"/>
  <c r="AD8" i="1"/>
  <c r="J7" i="1"/>
  <c r="AD7" i="1"/>
  <c r="J5" i="1"/>
  <c r="AD5" i="1"/>
  <c r="J12" i="1"/>
  <c r="AD12" i="1"/>
  <c r="J16" i="1"/>
  <c r="AD16" i="1"/>
  <c r="J14" i="1"/>
  <c r="AD14" i="1"/>
  <c r="J18" i="1"/>
  <c r="AD18" i="1"/>
  <c r="J11" i="1"/>
  <c r="AD11" i="1"/>
  <c r="J9" i="1"/>
  <c r="AD9" i="1"/>
  <c r="J17" i="1"/>
  <c r="AD17" i="1"/>
  <c r="J15" i="1"/>
  <c r="AD15" i="1"/>
  <c r="J10" i="1"/>
  <c r="AD10" i="1"/>
  <c r="AD20" i="1" s="1"/>
  <c r="J19" i="1"/>
  <c r="AD19" i="1"/>
  <c r="AH19" i="1"/>
  <c r="R19" i="1"/>
  <c r="S19" i="1" s="1"/>
  <c r="U19" i="1" s="1"/>
  <c r="K19" i="1"/>
  <c r="N19" i="1" s="1"/>
  <c r="AH10" i="1"/>
  <c r="R10" i="1"/>
  <c r="S10" i="1"/>
  <c r="U10" i="1" s="1"/>
  <c r="K10" i="1"/>
  <c r="N10" i="1"/>
  <c r="T10" i="1" s="1"/>
  <c r="AH15" i="1"/>
  <c r="R15" i="1"/>
  <c r="S15" i="1" s="1"/>
  <c r="U15" i="1" s="1"/>
  <c r="K15" i="1"/>
  <c r="N15" i="1" s="1"/>
  <c r="AH17" i="1"/>
  <c r="R17" i="1"/>
  <c r="S17" i="1"/>
  <c r="U17" i="1" s="1"/>
  <c r="K17" i="1"/>
  <c r="N17" i="1"/>
  <c r="T17" i="1" s="1"/>
  <c r="AH9" i="1"/>
  <c r="R9" i="1"/>
  <c r="S9" i="1" s="1"/>
  <c r="U9" i="1" s="1"/>
  <c r="K9" i="1"/>
  <c r="N9" i="1" s="1"/>
  <c r="AH11" i="1"/>
  <c r="R11" i="1"/>
  <c r="S11" i="1"/>
  <c r="U11" i="1" s="1"/>
  <c r="K11" i="1"/>
  <c r="N11" i="1"/>
  <c r="T11" i="1" s="1"/>
  <c r="AH18" i="1"/>
  <c r="R18" i="1"/>
  <c r="S18" i="1" s="1"/>
  <c r="U18" i="1" s="1"/>
  <c r="K18" i="1"/>
  <c r="N18" i="1" s="1"/>
  <c r="AH14" i="1"/>
  <c r="R14" i="1"/>
  <c r="S14" i="1"/>
  <c r="U14" i="1" s="1"/>
  <c r="K14" i="1"/>
  <c r="N14" i="1"/>
  <c r="T14" i="1" s="1"/>
  <c r="AH16" i="1"/>
  <c r="R16" i="1"/>
  <c r="S16" i="1" s="1"/>
  <c r="U16" i="1" s="1"/>
  <c r="K16" i="1"/>
  <c r="N16" i="1" s="1"/>
  <c r="AH12" i="1"/>
  <c r="R12" i="1"/>
  <c r="S12" i="1"/>
  <c r="U12" i="1" s="1"/>
  <c r="K12" i="1"/>
  <c r="N12" i="1"/>
  <c r="T12" i="1" s="1"/>
  <c r="AH5" i="1"/>
  <c r="R5" i="1"/>
  <c r="S5" i="1" s="1"/>
  <c r="U5" i="1" s="1"/>
  <c r="K5" i="1"/>
  <c r="N5" i="1" s="1"/>
  <c r="AH7" i="1"/>
  <c r="R7" i="1"/>
  <c r="S7" i="1"/>
  <c r="U7" i="1" s="1"/>
  <c r="K7" i="1"/>
  <c r="N7" i="1"/>
  <c r="T7" i="1" s="1"/>
  <c r="AH8" i="1"/>
  <c r="R8" i="1"/>
  <c r="S8" i="1" s="1"/>
  <c r="U8" i="1" s="1"/>
  <c r="K8" i="1"/>
  <c r="N8" i="1" s="1"/>
  <c r="AH13" i="1"/>
  <c r="R13" i="1"/>
  <c r="S13" i="1"/>
  <c r="U13" i="1" s="1"/>
  <c r="K13" i="1"/>
  <c r="N13" i="1"/>
  <c r="T13" i="1" s="1"/>
  <c r="AH6" i="1"/>
  <c r="R6" i="1"/>
  <c r="S6" i="1" s="1"/>
  <c r="U6" i="1" s="1"/>
  <c r="K6" i="1"/>
  <c r="N6" i="1" s="1"/>
  <c r="Y7" i="1"/>
  <c r="AB6" i="1"/>
  <c r="AB13" i="1"/>
  <c r="AB8" i="1"/>
  <c r="AB7" i="1"/>
  <c r="AB5" i="1"/>
  <c r="AB12" i="1"/>
  <c r="AB16" i="1"/>
  <c r="AB14" i="1"/>
  <c r="AB18" i="1"/>
  <c r="AB11" i="1"/>
  <c r="AB9" i="1"/>
  <c r="AB17" i="1"/>
  <c r="AB15" i="1"/>
  <c r="AB20" i="1" s="1"/>
  <c r="AB10" i="1"/>
  <c r="AB19" i="1"/>
  <c r="O17" i="1"/>
  <c r="O14" i="1"/>
  <c r="O13" i="1"/>
  <c r="O12" i="1"/>
  <c r="O11" i="1"/>
  <c r="O10" i="1"/>
  <c r="O7" i="1"/>
  <c r="W7" i="1"/>
  <c r="X7" i="1" s="1"/>
  <c r="W17" i="1"/>
  <c r="X17" i="1" s="1"/>
  <c r="W13" i="1"/>
  <c r="X13" i="1" s="1"/>
  <c r="W14" i="1"/>
  <c r="X14" i="1" s="1"/>
  <c r="W10" i="1"/>
  <c r="X10" i="1" s="1"/>
  <c r="W5" i="1"/>
  <c r="X5" i="1" s="1"/>
  <c r="W11" i="1"/>
  <c r="X11" i="1" s="1"/>
  <c r="W15" i="1"/>
  <c r="X15" i="1" s="1"/>
  <c r="W19" i="1"/>
  <c r="X19" i="1" s="1"/>
  <c r="AA6" i="1" l="1"/>
  <c r="AC6" i="1" s="1"/>
  <c r="AG6" i="1"/>
  <c r="W6" i="1"/>
  <c r="X6" i="1" s="1"/>
  <c r="AF13" i="1"/>
  <c r="Z13" i="1"/>
  <c r="AG13" i="1"/>
  <c r="Y13" i="1"/>
  <c r="AA13" i="1"/>
  <c r="AC13" i="1" s="1"/>
  <c r="AF7" i="1"/>
  <c r="Z7" i="1"/>
  <c r="AA5" i="1"/>
  <c r="AG5" i="1"/>
  <c r="AF12" i="1"/>
  <c r="Z12" i="1"/>
  <c r="AG12" i="1"/>
  <c r="Y12" i="1"/>
  <c r="AA12" i="1"/>
  <c r="AC12" i="1" s="1"/>
  <c r="W12" i="1"/>
  <c r="X12" i="1" s="1"/>
  <c r="AA16" i="1"/>
  <c r="AC16" i="1" s="1"/>
  <c r="AG16" i="1"/>
  <c r="W16" i="1"/>
  <c r="X16" i="1" s="1"/>
  <c r="AF14" i="1"/>
  <c r="Z14" i="1"/>
  <c r="AG14" i="1"/>
  <c r="Y14" i="1"/>
  <c r="AA14" i="1"/>
  <c r="AC14" i="1" s="1"/>
  <c r="AA18" i="1"/>
  <c r="AC18" i="1" s="1"/>
  <c r="AG18" i="1"/>
  <c r="W18" i="1"/>
  <c r="X18" i="1" s="1"/>
  <c r="AF11" i="1"/>
  <c r="Z11" i="1"/>
  <c r="AG11" i="1"/>
  <c r="Y11" i="1"/>
  <c r="AA11" i="1"/>
  <c r="AC11" i="1" s="1"/>
  <c r="AA9" i="1"/>
  <c r="AC9" i="1" s="1"/>
  <c r="AG9" i="1"/>
  <c r="W9" i="1"/>
  <c r="X9" i="1" s="1"/>
  <c r="AF17" i="1"/>
  <c r="Z17" i="1"/>
  <c r="AG17" i="1"/>
  <c r="Y17" i="1"/>
  <c r="AA17" i="1"/>
  <c r="AC17" i="1" s="1"/>
  <c r="AA15" i="1"/>
  <c r="AC15" i="1" s="1"/>
  <c r="AG15" i="1"/>
  <c r="AF10" i="1"/>
  <c r="Z10" i="1"/>
  <c r="AG10" i="1"/>
  <c r="Y10" i="1"/>
  <c r="AA10" i="1"/>
  <c r="AC10" i="1" s="1"/>
  <c r="AA19" i="1"/>
  <c r="AC19" i="1" s="1"/>
  <c r="AG19" i="1"/>
  <c r="AA8" i="1"/>
  <c r="AC8" i="1" s="1"/>
  <c r="AG8" i="1"/>
  <c r="AG7" i="1"/>
  <c r="AA7" i="1"/>
  <c r="AC7" i="1" s="1"/>
  <c r="W8" i="1"/>
  <c r="X8" i="1" s="1"/>
  <c r="T6" i="1"/>
  <c r="Y6" i="1"/>
  <c r="O6" i="1"/>
  <c r="T8" i="1"/>
  <c r="Y8" i="1"/>
  <c r="O8" i="1"/>
  <c r="T5" i="1"/>
  <c r="Y5" i="1"/>
  <c r="O5" i="1"/>
  <c r="T16" i="1"/>
  <c r="Y16" i="1"/>
  <c r="O16" i="1"/>
  <c r="T18" i="1"/>
  <c r="Y18" i="1"/>
  <c r="O18" i="1"/>
  <c r="T9" i="1"/>
  <c r="Y9" i="1"/>
  <c r="O9" i="1"/>
  <c r="T15" i="1"/>
  <c r="Y15" i="1"/>
  <c r="O15" i="1"/>
  <c r="T19" i="1"/>
  <c r="Y19" i="1"/>
  <c r="O19" i="1"/>
  <c r="AF16" i="1" l="1"/>
  <c r="Z16" i="1"/>
  <c r="AF15" i="1"/>
  <c r="Z15" i="1"/>
  <c r="AF18" i="1"/>
  <c r="Z18" i="1"/>
  <c r="AF5" i="1"/>
  <c r="Z5" i="1"/>
  <c r="AF6" i="1"/>
  <c r="Z6" i="1"/>
  <c r="AF19" i="1"/>
  <c r="Z19" i="1"/>
  <c r="AF9" i="1"/>
  <c r="Z9" i="1"/>
  <c r="AF8" i="1"/>
  <c r="Z8" i="1"/>
  <c r="AC5" i="1"/>
  <c r="AC20" i="1" s="1"/>
  <c r="AA20" i="1"/>
  <c r="Z20" i="1" l="1"/>
  <c r="AB21" i="1" s="1"/>
</calcChain>
</file>

<file path=xl/sharedStrings.xml><?xml version="1.0" encoding="utf-8"?>
<sst xmlns="http://schemas.openxmlformats.org/spreadsheetml/2006/main" count="58" uniqueCount="47">
  <si>
    <t>s1</t>
  </si>
  <si>
    <t>s2</t>
  </si>
  <si>
    <t>s3</t>
  </si>
  <si>
    <t>s4</t>
  </si>
  <si>
    <t>s5</t>
  </si>
  <si>
    <t>s6</t>
  </si>
  <si>
    <t>s7</t>
  </si>
  <si>
    <t>s8</t>
  </si>
  <si>
    <t>s</t>
  </si>
  <si>
    <t>TA</t>
  </si>
  <si>
    <t>CONSUMO</t>
  </si>
  <si>
    <t>MED</t>
  </si>
  <si>
    <t>FS</t>
  </si>
  <si>
    <t>Est Seg</t>
  </si>
  <si>
    <t>Lote Econ.</t>
  </si>
  <si>
    <t>Custo Pedido</t>
  </si>
  <si>
    <t>Custo Unit</t>
  </si>
  <si>
    <t>Est Médio</t>
  </si>
  <si>
    <t>Est Atual</t>
  </si>
  <si>
    <t>%</t>
  </si>
  <si>
    <t>a.a.</t>
  </si>
  <si>
    <t>CÓDIGO</t>
  </si>
  <si>
    <t>Difer.</t>
  </si>
  <si>
    <t>Est. Máx.</t>
  </si>
  <si>
    <t>Custo Est.</t>
  </si>
  <si>
    <t>Pto de Pedido</t>
  </si>
  <si>
    <t>STATUS</t>
  </si>
  <si>
    <t>Est Atual (R$)</t>
  </si>
  <si>
    <t>Est Max (R$)</t>
  </si>
  <si>
    <t>Diferença (R$)</t>
  </si>
  <si>
    <t>Est Med (R$)</t>
  </si>
  <si>
    <t>Consumo Médio (R$)</t>
  </si>
  <si>
    <t>A</t>
  </si>
  <si>
    <t>B</t>
  </si>
  <si>
    <t>C</t>
  </si>
  <si>
    <t>ABC</t>
  </si>
  <si>
    <t>Atual</t>
  </si>
  <si>
    <t>Max</t>
  </si>
  <si>
    <t>Med</t>
  </si>
  <si>
    <t>tx. fin.</t>
  </si>
  <si>
    <t>PARÂMETROS DE PLANEJAMENTO</t>
  </si>
  <si>
    <t>COBERTURA (dias)</t>
  </si>
  <si>
    <t>TOTAIS:</t>
  </si>
  <si>
    <t>POTENCIAL DE REDUÇÃO DE ESTOQUE:</t>
  </si>
  <si>
    <t>CONTROLE DE ESTOQUE</t>
  </si>
  <si>
    <t>CONTROLE DE ESTOQUE EM VALORES</t>
  </si>
  <si>
    <t>PLANILHA PARA ANÁLISE E GESTÃO DE ESTOQUE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</si>
</sst>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(* #,##0.00_);_(* \(#,##0.00\);_(* &quot;-&quot;??_);_(@_)"/>
    <numFmt numFmtId="174" formatCode="0.0"/>
    <numFmt numFmtId="176" formatCode="_(* #,##0.0_);_(* \(#,##0.0\);_(* &quot;-&quot;??_);_(@_)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sz val="12"/>
      <name val="Arial"/>
    </font>
    <font>
      <b/>
      <sz val="18"/>
      <name val="Arial"/>
      <family val="2"/>
    </font>
    <font>
      <b/>
      <sz val="12"/>
      <name val="Arial"/>
    </font>
    <font>
      <b/>
      <sz val="12"/>
      <name val="Arial"/>
      <family val="2"/>
    </font>
    <font>
      <b/>
      <sz val="12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174" fontId="3" fillId="0" borderId="0" xfId="0" applyNumberFormat="1" applyFont="1"/>
    <xf numFmtId="9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Fill="1"/>
    <xf numFmtId="3" fontId="3" fillId="2" borderId="0" xfId="0" applyNumberFormat="1" applyFont="1" applyFill="1" applyBorder="1"/>
    <xf numFmtId="0" fontId="3" fillId="2" borderId="0" xfId="0" applyFont="1" applyFill="1" applyBorder="1"/>
    <xf numFmtId="1" fontId="3" fillId="2" borderId="0" xfId="0" applyNumberFormat="1" applyFont="1" applyFill="1" applyBorder="1"/>
    <xf numFmtId="2" fontId="3" fillId="2" borderId="0" xfId="0" applyNumberFormat="1" applyFont="1" applyFill="1" applyBorder="1"/>
    <xf numFmtId="4" fontId="3" fillId="2" borderId="0" xfId="0" applyNumberFormat="1" applyFont="1" applyFill="1" applyBorder="1"/>
    <xf numFmtId="9" fontId="3" fillId="2" borderId="0" xfId="0" applyNumberFormat="1" applyFont="1" applyFill="1" applyBorder="1"/>
    <xf numFmtId="3" fontId="3" fillId="3" borderId="0" xfId="0" applyNumberFormat="1" applyFont="1" applyFill="1" applyBorder="1"/>
    <xf numFmtId="0" fontId="3" fillId="3" borderId="0" xfId="0" applyFont="1" applyFill="1" applyBorder="1"/>
    <xf numFmtId="1" fontId="3" fillId="3" borderId="0" xfId="0" applyNumberFormat="1" applyFont="1" applyFill="1" applyBorder="1"/>
    <xf numFmtId="2" fontId="3" fillId="3" borderId="0" xfId="0" applyNumberFormat="1" applyFont="1" applyFill="1" applyBorder="1"/>
    <xf numFmtId="4" fontId="3" fillId="3" borderId="0" xfId="0" applyNumberFormat="1" applyFont="1" applyFill="1" applyBorder="1"/>
    <xf numFmtId="9" fontId="3" fillId="3" borderId="0" xfId="0" applyNumberFormat="1" applyFont="1" applyFill="1" applyBorder="1"/>
    <xf numFmtId="171" fontId="3" fillId="2" borderId="0" xfId="2" applyFont="1" applyFill="1" applyBorder="1"/>
    <xf numFmtId="171" fontId="3" fillId="3" borderId="0" xfId="2" applyFont="1" applyFill="1" applyBorder="1"/>
    <xf numFmtId="176" fontId="3" fillId="2" borderId="0" xfId="2" applyNumberFormat="1" applyFont="1" applyFill="1" applyBorder="1"/>
    <xf numFmtId="176" fontId="3" fillId="3" borderId="0" xfId="2" applyNumberFormat="1" applyFont="1" applyFill="1" applyBorder="1"/>
    <xf numFmtId="0" fontId="4" fillId="0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74" fontId="7" fillId="4" borderId="1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76" fontId="3" fillId="2" borderId="5" xfId="2" applyNumberFormat="1" applyFont="1" applyFill="1" applyBorder="1"/>
    <xf numFmtId="3" fontId="3" fillId="3" borderId="6" xfId="0" applyNumberFormat="1" applyFont="1" applyFill="1" applyBorder="1"/>
    <xf numFmtId="176" fontId="3" fillId="3" borderId="5" xfId="2" applyNumberFormat="1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3" borderId="9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174" fontId="3" fillId="2" borderId="7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71" fontId="3" fillId="2" borderId="8" xfId="2" applyFont="1" applyFill="1" applyBorder="1"/>
    <xf numFmtId="4" fontId="3" fillId="2" borderId="8" xfId="0" applyNumberFormat="1" applyFont="1" applyFill="1" applyBorder="1"/>
    <xf numFmtId="3" fontId="3" fillId="2" borderId="8" xfId="0" applyNumberFormat="1" applyFont="1" applyFill="1" applyBorder="1"/>
    <xf numFmtId="3" fontId="3" fillId="2" borderId="12" xfId="0" applyNumberFormat="1" applyFont="1" applyFill="1" applyBorder="1"/>
    <xf numFmtId="174" fontId="3" fillId="3" borderId="9" xfId="0" applyNumberFormat="1" applyFont="1" applyFill="1" applyBorder="1"/>
    <xf numFmtId="3" fontId="3" fillId="3" borderId="13" xfId="0" applyNumberFormat="1" applyFont="1" applyFill="1" applyBorder="1"/>
    <xf numFmtId="174" fontId="3" fillId="2" borderId="9" xfId="0" applyNumberFormat="1" applyFont="1" applyFill="1" applyBorder="1"/>
    <xf numFmtId="3" fontId="3" fillId="2" borderId="13" xfId="0" applyNumberFormat="1" applyFont="1" applyFill="1" applyBorder="1"/>
    <xf numFmtId="174" fontId="3" fillId="2" borderId="10" xfId="0" applyNumberFormat="1" applyFont="1" applyFill="1" applyBorder="1"/>
    <xf numFmtId="1" fontId="3" fillId="2" borderId="11" xfId="0" applyNumberFormat="1" applyFont="1" applyFill="1" applyBorder="1"/>
    <xf numFmtId="2" fontId="3" fillId="2" borderId="11" xfId="0" applyNumberFormat="1" applyFont="1" applyFill="1" applyBorder="1"/>
    <xf numFmtId="171" fontId="3" fillId="2" borderId="11" xfId="2" applyFont="1" applyFill="1" applyBorder="1"/>
    <xf numFmtId="4" fontId="3" fillId="2" borderId="11" xfId="0" applyNumberFormat="1" applyFont="1" applyFill="1" applyBorder="1"/>
    <xf numFmtId="3" fontId="3" fillId="2" borderId="11" xfId="0" applyNumberFormat="1" applyFont="1" applyFill="1" applyBorder="1"/>
    <xf numFmtId="3" fontId="3" fillId="2" borderId="14" xfId="0" applyNumberFormat="1" applyFont="1" applyFill="1" applyBorder="1"/>
    <xf numFmtId="3" fontId="3" fillId="2" borderId="7" xfId="0" applyNumberFormat="1" applyFont="1" applyFill="1" applyBorder="1"/>
    <xf numFmtId="9" fontId="3" fillId="2" borderId="8" xfId="0" applyNumberFormat="1" applyFont="1" applyFill="1" applyBorder="1"/>
    <xf numFmtId="0" fontId="3" fillId="0" borderId="12" xfId="0" applyFont="1" applyBorder="1"/>
    <xf numFmtId="3" fontId="3" fillId="3" borderId="9" xfId="0" applyNumberFormat="1" applyFont="1" applyFill="1" applyBorder="1"/>
    <xf numFmtId="0" fontId="3" fillId="0" borderId="13" xfId="0" applyFont="1" applyBorder="1"/>
    <xf numFmtId="3" fontId="3" fillId="2" borderId="9" xfId="0" applyNumberFormat="1" applyFont="1" applyFill="1" applyBorder="1"/>
    <xf numFmtId="3" fontId="3" fillId="2" borderId="10" xfId="0" applyNumberFormat="1" applyFont="1" applyFill="1" applyBorder="1"/>
    <xf numFmtId="9" fontId="3" fillId="2" borderId="11" xfId="0" applyNumberFormat="1" applyFont="1" applyFill="1" applyBorder="1"/>
    <xf numFmtId="0" fontId="3" fillId="0" borderId="14" xfId="0" applyFont="1" applyBorder="1"/>
    <xf numFmtId="171" fontId="3" fillId="2" borderId="7" xfId="2" applyFont="1" applyFill="1" applyBorder="1"/>
    <xf numFmtId="176" fontId="3" fillId="2" borderId="12" xfId="2" applyNumberFormat="1" applyFont="1" applyFill="1" applyBorder="1" applyAlignment="1">
      <alignment horizontal="center"/>
    </xf>
    <xf numFmtId="171" fontId="3" fillId="3" borderId="9" xfId="2" applyFont="1" applyFill="1" applyBorder="1"/>
    <xf numFmtId="176" fontId="3" fillId="3" borderId="13" xfId="2" applyNumberFormat="1" applyFont="1" applyFill="1" applyBorder="1" applyAlignment="1">
      <alignment horizontal="center"/>
    </xf>
    <xf numFmtId="171" fontId="3" fillId="2" borderId="9" xfId="2" applyFont="1" applyFill="1" applyBorder="1"/>
    <xf numFmtId="176" fontId="3" fillId="2" borderId="13" xfId="2" applyNumberFormat="1" applyFont="1" applyFill="1" applyBorder="1" applyAlignment="1">
      <alignment horizontal="center"/>
    </xf>
    <xf numFmtId="171" fontId="3" fillId="2" borderId="10" xfId="2" applyFont="1" applyFill="1" applyBorder="1"/>
    <xf numFmtId="176" fontId="3" fillId="2" borderId="14" xfId="2" applyNumberFormat="1" applyFont="1" applyFill="1" applyBorder="1"/>
    <xf numFmtId="9" fontId="6" fillId="3" borderId="1" xfId="0" applyNumberFormat="1" applyFont="1" applyFill="1" applyBorder="1" applyAlignment="1">
      <alignment horizontal="right"/>
    </xf>
    <xf numFmtId="171" fontId="6" fillId="3" borderId="2" xfId="2" applyFont="1" applyFill="1" applyBorder="1"/>
    <xf numFmtId="176" fontId="3" fillId="3" borderId="3" xfId="2" applyNumberFormat="1" applyFont="1" applyFill="1" applyBorder="1" applyAlignment="1">
      <alignment horizontal="center"/>
    </xf>
    <xf numFmtId="9" fontId="6" fillId="3" borderId="1" xfId="0" applyNumberFormat="1" applyFont="1" applyFill="1" applyBorder="1" applyAlignment="1">
      <alignment horizontal="left"/>
    </xf>
    <xf numFmtId="174" fontId="6" fillId="3" borderId="1" xfId="0" applyNumberFormat="1" applyFont="1" applyFill="1" applyBorder="1"/>
    <xf numFmtId="0" fontId="6" fillId="3" borderId="3" xfId="0" applyFont="1" applyFill="1" applyBorder="1"/>
    <xf numFmtId="3" fontId="3" fillId="2" borderId="15" xfId="0" applyNumberFormat="1" applyFont="1" applyFill="1" applyBorder="1"/>
    <xf numFmtId="3" fontId="3" fillId="3" borderId="16" xfId="0" applyNumberFormat="1" applyFont="1" applyFill="1" applyBorder="1"/>
    <xf numFmtId="3" fontId="3" fillId="2" borderId="16" xfId="0" applyNumberFormat="1" applyFont="1" applyFill="1" applyBorder="1"/>
    <xf numFmtId="3" fontId="3" fillId="2" borderId="17" xfId="0" applyNumberFormat="1" applyFont="1" applyFill="1" applyBorder="1"/>
    <xf numFmtId="3" fontId="3" fillId="2" borderId="18" xfId="0" applyNumberFormat="1" applyFont="1" applyFill="1" applyBorder="1"/>
    <xf numFmtId="0" fontId="3" fillId="2" borderId="19" xfId="0" applyFont="1" applyFill="1" applyBorder="1"/>
    <xf numFmtId="1" fontId="3" fillId="2" borderId="19" xfId="0" applyNumberFormat="1" applyFont="1" applyFill="1" applyBorder="1"/>
    <xf numFmtId="174" fontId="3" fillId="2" borderId="19" xfId="0" applyNumberFormat="1" applyFont="1" applyFill="1" applyBorder="1"/>
    <xf numFmtId="2" fontId="3" fillId="2" borderId="19" xfId="0" applyNumberFormat="1" applyFont="1" applyFill="1" applyBorder="1"/>
    <xf numFmtId="171" fontId="3" fillId="2" borderId="19" xfId="2" applyFont="1" applyFill="1" applyBorder="1"/>
    <xf numFmtId="4" fontId="3" fillId="2" borderId="19" xfId="0" applyNumberFormat="1" applyFont="1" applyFill="1" applyBorder="1"/>
    <xf numFmtId="3" fontId="3" fillId="2" borderId="19" xfId="0" applyNumberFormat="1" applyFont="1" applyFill="1" applyBorder="1"/>
    <xf numFmtId="9" fontId="6" fillId="2" borderId="20" xfId="0" applyNumberFormat="1" applyFont="1" applyFill="1" applyBorder="1"/>
    <xf numFmtId="9" fontId="6" fillId="2" borderId="21" xfId="0" applyNumberFormat="1" applyFont="1" applyFill="1" applyBorder="1"/>
    <xf numFmtId="171" fontId="6" fillId="2" borderId="21" xfId="2" applyFont="1" applyFill="1" applyBorder="1"/>
    <xf numFmtId="171" fontId="6" fillId="2" borderId="22" xfId="2" applyFont="1" applyFill="1" applyBorder="1"/>
    <xf numFmtId="176" fontId="3" fillId="2" borderId="19" xfId="2" applyNumberFormat="1" applyFont="1" applyFill="1" applyBorder="1"/>
    <xf numFmtId="176" fontId="3" fillId="2" borderId="23" xfId="2" applyNumberFormat="1" applyFont="1" applyFill="1" applyBorder="1"/>
    <xf numFmtId="9" fontId="6" fillId="3" borderId="2" xfId="1" applyFont="1" applyFill="1" applyBorder="1"/>
    <xf numFmtId="1" fontId="6" fillId="2" borderId="12" xfId="0" applyNumberFormat="1" applyFont="1" applyFill="1" applyBorder="1"/>
    <xf numFmtId="1" fontId="6" fillId="3" borderId="13" xfId="0" applyNumberFormat="1" applyFont="1" applyFill="1" applyBorder="1"/>
    <xf numFmtId="1" fontId="6" fillId="2" borderId="13" xfId="0" applyNumberFormat="1" applyFont="1" applyFill="1" applyBorder="1"/>
    <xf numFmtId="1" fontId="6" fillId="2" borderId="14" xfId="0" applyNumberFormat="1" applyFont="1" applyFill="1" applyBorder="1"/>
    <xf numFmtId="0" fontId="4" fillId="4" borderId="2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4" fontId="5" fillId="4" borderId="31" xfId="0" applyNumberFormat="1" applyFont="1" applyFill="1" applyBorder="1" applyAlignment="1">
      <alignment horizontal="center" vertical="center"/>
    </xf>
    <xf numFmtId="4" fontId="5" fillId="4" borderId="32" xfId="0" applyNumberFormat="1" applyFont="1" applyFill="1" applyBorder="1" applyAlignment="1">
      <alignment horizontal="center" vertical="center"/>
    </xf>
    <xf numFmtId="4" fontId="5" fillId="4" borderId="33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3" fontId="5" fillId="4" borderId="24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3"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"/>
  <sheetViews>
    <sheetView showGridLines="0" tabSelected="1" zoomScale="9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defaultRowHeight="15" x14ac:dyDescent="0.2"/>
  <cols>
    <col min="1" max="1" width="10.85546875" style="1" customWidth="1"/>
    <col min="2" max="9" width="6.5703125" style="1" customWidth="1"/>
    <col min="10" max="10" width="7.28515625" style="1" customWidth="1"/>
    <col min="11" max="11" width="7.140625" style="2" customWidth="1"/>
    <col min="12" max="12" width="7.28515625" style="1" customWidth="1"/>
    <col min="13" max="13" width="4.42578125" style="1" customWidth="1"/>
    <col min="14" max="14" width="6.140625" style="1" bestFit="1" customWidth="1"/>
    <col min="15" max="15" width="9.7109375" style="1" customWidth="1"/>
    <col min="16" max="16" width="8" style="4" customWidth="1"/>
    <col min="17" max="17" width="9.140625" style="4"/>
    <col min="18" max="18" width="8.7109375" style="4" customWidth="1"/>
    <col min="19" max="23" width="8.42578125" style="5" customWidth="1"/>
    <col min="24" max="24" width="6.85546875" style="3" customWidth="1"/>
    <col min="25" max="25" width="12.5703125" style="1" bestFit="1" customWidth="1"/>
    <col min="26" max="28" width="14.28515625" style="1" bestFit="1" customWidth="1"/>
    <col min="29" max="29" width="13.7109375" style="1" bestFit="1" customWidth="1"/>
    <col min="30" max="30" width="14.28515625" style="1" bestFit="1" customWidth="1"/>
    <col min="31" max="31" width="6.28515625" style="1" bestFit="1" customWidth="1"/>
    <col min="32" max="33" width="7.140625" style="1" bestFit="1" customWidth="1"/>
    <col min="34" max="34" width="8.42578125" bestFit="1" customWidth="1"/>
    <col min="35" max="16384" width="9.140625" style="1"/>
  </cols>
  <sheetData>
    <row r="1" spans="1:34" ht="24" thickBot="1" x14ac:dyDescent="0.4">
      <c r="A1" s="110" t="s">
        <v>46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2"/>
    </row>
    <row r="2" spans="1:34" s="7" customFormat="1" ht="6.75" customHeight="1" thickBo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34" ht="22.5" customHeight="1" x14ac:dyDescent="0.2">
      <c r="A3" s="119" t="s">
        <v>21</v>
      </c>
      <c r="B3" s="116" t="s">
        <v>10</v>
      </c>
      <c r="C3" s="116"/>
      <c r="D3" s="116"/>
      <c r="E3" s="116"/>
      <c r="F3" s="116"/>
      <c r="G3" s="116"/>
      <c r="H3" s="116"/>
      <c r="I3" s="116"/>
      <c r="J3" s="116"/>
      <c r="K3" s="113" t="s">
        <v>40</v>
      </c>
      <c r="L3" s="114"/>
      <c r="M3" s="114"/>
      <c r="N3" s="114"/>
      <c r="O3" s="114"/>
      <c r="P3" s="114"/>
      <c r="Q3" s="114"/>
      <c r="R3" s="114"/>
      <c r="S3" s="114"/>
      <c r="T3" s="114"/>
      <c r="U3" s="115"/>
      <c r="V3" s="121" t="s">
        <v>44</v>
      </c>
      <c r="W3" s="121"/>
      <c r="X3" s="121"/>
      <c r="Y3" s="121"/>
      <c r="Z3" s="122" t="s">
        <v>45</v>
      </c>
      <c r="AA3" s="122"/>
      <c r="AB3" s="122"/>
      <c r="AC3" s="122"/>
      <c r="AD3" s="122"/>
      <c r="AE3" s="122"/>
      <c r="AF3" s="117" t="s">
        <v>41</v>
      </c>
      <c r="AG3" s="117"/>
      <c r="AH3" s="118"/>
    </row>
    <row r="4" spans="1:34" s="6" customFormat="1" ht="32.25" customHeight="1" x14ac:dyDescent="0.2">
      <c r="A4" s="120"/>
      <c r="B4" s="25" t="s">
        <v>0</v>
      </c>
      <c r="C4" s="26" t="s">
        <v>1</v>
      </c>
      <c r="D4" s="26" t="s">
        <v>2</v>
      </c>
      <c r="E4" s="26" t="s">
        <v>3</v>
      </c>
      <c r="F4" s="26" t="s">
        <v>4</v>
      </c>
      <c r="G4" s="26" t="s">
        <v>5</v>
      </c>
      <c r="H4" s="26" t="s">
        <v>6</v>
      </c>
      <c r="I4" s="26" t="s">
        <v>7</v>
      </c>
      <c r="J4" s="32" t="s">
        <v>11</v>
      </c>
      <c r="K4" s="27" t="s">
        <v>8</v>
      </c>
      <c r="L4" s="26" t="s">
        <v>12</v>
      </c>
      <c r="M4" s="26" t="s">
        <v>9</v>
      </c>
      <c r="N4" s="26" t="s">
        <v>13</v>
      </c>
      <c r="O4" s="26" t="s">
        <v>25</v>
      </c>
      <c r="P4" s="28" t="s">
        <v>16</v>
      </c>
      <c r="Q4" s="28" t="s">
        <v>15</v>
      </c>
      <c r="R4" s="28" t="s">
        <v>24</v>
      </c>
      <c r="S4" s="29" t="s">
        <v>14</v>
      </c>
      <c r="T4" s="29" t="s">
        <v>17</v>
      </c>
      <c r="U4" s="33" t="s">
        <v>23</v>
      </c>
      <c r="V4" s="34" t="s">
        <v>18</v>
      </c>
      <c r="W4" s="29" t="s">
        <v>22</v>
      </c>
      <c r="X4" s="30" t="s">
        <v>19</v>
      </c>
      <c r="Y4" s="32" t="s">
        <v>26</v>
      </c>
      <c r="Z4" s="35" t="s">
        <v>30</v>
      </c>
      <c r="AA4" s="31" t="s">
        <v>28</v>
      </c>
      <c r="AB4" s="31" t="s">
        <v>27</v>
      </c>
      <c r="AC4" s="31" t="s">
        <v>29</v>
      </c>
      <c r="AD4" s="31" t="s">
        <v>31</v>
      </c>
      <c r="AE4" s="32" t="s">
        <v>35</v>
      </c>
      <c r="AF4" s="31" t="s">
        <v>38</v>
      </c>
      <c r="AG4" s="31" t="s">
        <v>37</v>
      </c>
      <c r="AH4" s="36" t="s">
        <v>36</v>
      </c>
    </row>
    <row r="5" spans="1:34" ht="20.25" customHeight="1" x14ac:dyDescent="0.25">
      <c r="A5" s="87">
        <v>233536</v>
      </c>
      <c r="B5" s="40">
        <v>506</v>
      </c>
      <c r="C5" s="41">
        <v>690</v>
      </c>
      <c r="D5" s="41">
        <v>608</v>
      </c>
      <c r="E5" s="41">
        <v>656</v>
      </c>
      <c r="F5" s="41">
        <v>652</v>
      </c>
      <c r="G5" s="41">
        <v>620</v>
      </c>
      <c r="H5" s="41">
        <v>720</v>
      </c>
      <c r="I5" s="41">
        <v>722</v>
      </c>
      <c r="J5" s="106">
        <f t="shared" ref="J5:J19" si="0">AVERAGE(B5:I5)</f>
        <v>646.75</v>
      </c>
      <c r="K5" s="46">
        <f t="shared" ref="K5:K19" si="1">STDEV(B5:I5)</f>
        <v>70.750567892723353</v>
      </c>
      <c r="L5" s="41">
        <v>2.0550000000000002</v>
      </c>
      <c r="M5" s="41">
        <v>1</v>
      </c>
      <c r="N5" s="47">
        <f t="shared" ref="N5:N19" si="2">SQRT(M5)*L5*K5</f>
        <v>145.39241701954651</v>
      </c>
      <c r="O5" s="47">
        <f t="shared" ref="O5:O19" si="3">J5*M5+N5</f>
        <v>792.14241701954654</v>
      </c>
      <c r="P5" s="48">
        <v>12.12672505874813</v>
      </c>
      <c r="Q5" s="49">
        <v>20</v>
      </c>
      <c r="R5" s="50">
        <f t="shared" ref="R5:R19" si="4">P5*$L$20/0.8</f>
        <v>3.0316812646870326</v>
      </c>
      <c r="S5" s="51">
        <f t="shared" ref="S5:S19" si="5">SQRT((2*Q5*J5*53)/R5)</f>
        <v>672.5032371907572</v>
      </c>
      <c r="T5" s="51">
        <f t="shared" ref="T5:T19" si="6">N5+S5/2</f>
        <v>481.64403561492509</v>
      </c>
      <c r="U5" s="52">
        <f t="shared" ref="U5:U19" si="7">S5+N5</f>
        <v>817.89565421030375</v>
      </c>
      <c r="V5" s="64">
        <v>980</v>
      </c>
      <c r="W5" s="51">
        <f t="shared" ref="W5:W19" si="8">V5-U5</f>
        <v>162.10434578969625</v>
      </c>
      <c r="X5" s="65">
        <f t="shared" ref="X5:X19" si="9">W5/U5</f>
        <v>0.19819685427502554</v>
      </c>
      <c r="Y5" s="66" t="str">
        <f t="shared" ref="Y5:Y19" si="10">IF(V5&lt;N5,"CRÍTICO",IF(V5&gt;U5,"EXCESSO","NORMAL"))</f>
        <v>EXCESSO</v>
      </c>
      <c r="Z5" s="73">
        <f t="shared" ref="Z5:Z19" si="11">T5*$P5</f>
        <v>5840.7647960880886</v>
      </c>
      <c r="AA5" s="49">
        <f t="shared" ref="AA5:AA19" si="12">U5*$P5</f>
        <v>9918.3957253532863</v>
      </c>
      <c r="AB5" s="49">
        <f t="shared" ref="AB5:AB19" si="13">V5*$P5</f>
        <v>11884.190557573167</v>
      </c>
      <c r="AC5" s="49">
        <f t="shared" ref="AC5:AC19" si="14">AB5-AA5</f>
        <v>1965.7948322198808</v>
      </c>
      <c r="AD5" s="49">
        <f t="shared" ref="AD5:AD19" si="15">J5*P5</f>
        <v>7842.959431745353</v>
      </c>
      <c r="AE5" s="74" t="s">
        <v>33</v>
      </c>
      <c r="AF5" s="22">
        <f t="shared" ref="AF5:AF19" si="16">T5/$J5*5</f>
        <v>3.7235719800148823</v>
      </c>
      <c r="AG5" s="22">
        <f t="shared" ref="AG5:AG19" si="17">U5/$J5*5</f>
        <v>6.3231206355647762</v>
      </c>
      <c r="AH5" s="37">
        <f t="shared" ref="AH5:AH19" si="18">V5/$J5*5</f>
        <v>7.5763432547352147</v>
      </c>
    </row>
    <row r="6" spans="1:34" ht="20.25" customHeight="1" x14ac:dyDescent="0.25">
      <c r="A6" s="88">
        <v>233678</v>
      </c>
      <c r="B6" s="42">
        <v>1256</v>
      </c>
      <c r="C6" s="15">
        <v>1196</v>
      </c>
      <c r="D6" s="15">
        <v>1352</v>
      </c>
      <c r="E6" s="15">
        <v>1268</v>
      </c>
      <c r="F6" s="15">
        <v>1172</v>
      </c>
      <c r="G6" s="15">
        <v>1200</v>
      </c>
      <c r="H6" s="15">
        <v>1492</v>
      </c>
      <c r="I6" s="15">
        <v>1352</v>
      </c>
      <c r="J6" s="107">
        <f t="shared" si="0"/>
        <v>1286</v>
      </c>
      <c r="K6" s="53">
        <f t="shared" si="1"/>
        <v>107.48023074035522</v>
      </c>
      <c r="L6" s="15">
        <v>2.0550000000000002</v>
      </c>
      <c r="M6" s="15">
        <v>1</v>
      </c>
      <c r="N6" s="16">
        <f t="shared" si="2"/>
        <v>220.87187417142999</v>
      </c>
      <c r="O6" s="16">
        <f t="shared" si="3"/>
        <v>1506.8718741714299</v>
      </c>
      <c r="P6" s="17">
        <v>14.652562028870507</v>
      </c>
      <c r="Q6" s="21">
        <v>20</v>
      </c>
      <c r="R6" s="18">
        <f t="shared" si="4"/>
        <v>3.6631405072176269</v>
      </c>
      <c r="S6" s="14">
        <f t="shared" si="5"/>
        <v>862.70363142630117</v>
      </c>
      <c r="T6" s="14">
        <f t="shared" si="6"/>
        <v>652.22368988458061</v>
      </c>
      <c r="U6" s="54">
        <f t="shared" si="7"/>
        <v>1083.5755055977311</v>
      </c>
      <c r="V6" s="67">
        <v>1100</v>
      </c>
      <c r="W6" s="14">
        <f t="shared" si="8"/>
        <v>16.42449440226892</v>
      </c>
      <c r="X6" s="19">
        <f t="shared" si="9"/>
        <v>1.5157683352401641E-2</v>
      </c>
      <c r="Y6" s="68" t="str">
        <f t="shared" si="10"/>
        <v>EXCESSO</v>
      </c>
      <c r="Z6" s="75">
        <f t="shared" si="11"/>
        <v>9556.7480727326183</v>
      </c>
      <c r="AA6" s="21">
        <f t="shared" si="12"/>
        <v>15877.157308735477</v>
      </c>
      <c r="AB6" s="21">
        <f t="shared" si="13"/>
        <v>16117.818231757557</v>
      </c>
      <c r="AC6" s="21">
        <f t="shared" si="14"/>
        <v>240.66092302208017</v>
      </c>
      <c r="AD6" s="21">
        <f t="shared" si="15"/>
        <v>18843.194769127473</v>
      </c>
      <c r="AE6" s="76" t="s">
        <v>32</v>
      </c>
      <c r="AF6" s="23">
        <f t="shared" si="16"/>
        <v>2.5358619357876382</v>
      </c>
      <c r="AG6" s="23">
        <f t="shared" si="17"/>
        <v>4.2129685287625627</v>
      </c>
      <c r="AH6" s="39">
        <f t="shared" si="18"/>
        <v>4.2768273716951786</v>
      </c>
    </row>
    <row r="7" spans="1:34" ht="20.25" customHeight="1" x14ac:dyDescent="0.25">
      <c r="A7" s="89">
        <v>233712</v>
      </c>
      <c r="B7" s="43">
        <v>921</v>
      </c>
      <c r="C7" s="9">
        <v>966</v>
      </c>
      <c r="D7" s="9">
        <v>1116</v>
      </c>
      <c r="E7" s="9">
        <v>1053</v>
      </c>
      <c r="F7" s="9">
        <v>1002</v>
      </c>
      <c r="G7" s="9">
        <v>873</v>
      </c>
      <c r="H7" s="9">
        <v>1011</v>
      </c>
      <c r="I7" s="9">
        <v>987</v>
      </c>
      <c r="J7" s="108">
        <f t="shared" si="0"/>
        <v>991.125</v>
      </c>
      <c r="K7" s="55">
        <f t="shared" si="1"/>
        <v>75.076032888570467</v>
      </c>
      <c r="L7" s="9">
        <v>2.0550000000000002</v>
      </c>
      <c r="M7" s="9">
        <v>8</v>
      </c>
      <c r="N7" s="10">
        <f t="shared" si="2"/>
        <v>436.37326551195991</v>
      </c>
      <c r="O7" s="10">
        <f t="shared" si="3"/>
        <v>8365.3732655119602</v>
      </c>
      <c r="P7" s="11">
        <v>10.674019592883083</v>
      </c>
      <c r="Q7" s="20">
        <v>20</v>
      </c>
      <c r="R7" s="12">
        <f t="shared" si="4"/>
        <v>2.6685048982207706</v>
      </c>
      <c r="S7" s="8">
        <f t="shared" si="5"/>
        <v>887.3565180251735</v>
      </c>
      <c r="T7" s="8">
        <f t="shared" si="6"/>
        <v>880.05152452454672</v>
      </c>
      <c r="U7" s="56">
        <f t="shared" si="7"/>
        <v>1323.7297835371335</v>
      </c>
      <c r="V7" s="69">
        <v>350</v>
      </c>
      <c r="W7" s="8">
        <f t="shared" si="8"/>
        <v>-973.72978353713347</v>
      </c>
      <c r="X7" s="13">
        <f t="shared" si="9"/>
        <v>-0.73559558427040428</v>
      </c>
      <c r="Y7" s="68" t="str">
        <f t="shared" si="10"/>
        <v>CRÍTICO</v>
      </c>
      <c r="Z7" s="77">
        <f t="shared" si="11"/>
        <v>9393.6872155216388</v>
      </c>
      <c r="AA7" s="20">
        <f t="shared" si="12"/>
        <v>14129.517645158245</v>
      </c>
      <c r="AB7" s="20">
        <f t="shared" si="13"/>
        <v>3735.9068575090787</v>
      </c>
      <c r="AC7" s="20">
        <f t="shared" si="14"/>
        <v>-10393.610787649166</v>
      </c>
      <c r="AD7" s="20">
        <f t="shared" si="15"/>
        <v>10579.287668996245</v>
      </c>
      <c r="AE7" s="78" t="s">
        <v>33</v>
      </c>
      <c r="AF7" s="22">
        <f t="shared" si="16"/>
        <v>4.4396596015868166</v>
      </c>
      <c r="AG7" s="22">
        <f t="shared" si="17"/>
        <v>6.6779154170116461</v>
      </c>
      <c r="AH7" s="37">
        <f t="shared" si="18"/>
        <v>1.7656703241266238</v>
      </c>
    </row>
    <row r="8" spans="1:34" ht="20.25" customHeight="1" x14ac:dyDescent="0.25">
      <c r="A8" s="88">
        <v>233713</v>
      </c>
      <c r="B8" s="42">
        <v>1252</v>
      </c>
      <c r="C8" s="15">
        <v>1248</v>
      </c>
      <c r="D8" s="15">
        <v>1444</v>
      </c>
      <c r="E8" s="15">
        <v>1192</v>
      </c>
      <c r="F8" s="15">
        <v>1180</v>
      </c>
      <c r="G8" s="15">
        <v>1248</v>
      </c>
      <c r="H8" s="15">
        <v>1200</v>
      </c>
      <c r="I8" s="15">
        <v>1320</v>
      </c>
      <c r="J8" s="107">
        <f t="shared" si="0"/>
        <v>1260.5</v>
      </c>
      <c r="K8" s="53">
        <f t="shared" si="1"/>
        <v>86.544786093675228</v>
      </c>
      <c r="L8" s="15">
        <v>2.0550000000000002</v>
      </c>
      <c r="M8" s="15">
        <v>2</v>
      </c>
      <c r="N8" s="16">
        <f t="shared" si="2"/>
        <v>251.51722505625739</v>
      </c>
      <c r="O8" s="16">
        <f t="shared" si="3"/>
        <v>2772.5172250562573</v>
      </c>
      <c r="P8" s="17">
        <v>13.877623828852197</v>
      </c>
      <c r="Q8" s="21">
        <v>20</v>
      </c>
      <c r="R8" s="18">
        <f t="shared" si="4"/>
        <v>3.4694059572130498</v>
      </c>
      <c r="S8" s="14">
        <f t="shared" si="5"/>
        <v>877.6306774633548</v>
      </c>
      <c r="T8" s="14">
        <f t="shared" si="6"/>
        <v>690.33256378793476</v>
      </c>
      <c r="U8" s="54">
        <f t="shared" si="7"/>
        <v>1129.1479025196122</v>
      </c>
      <c r="V8" s="67">
        <v>150</v>
      </c>
      <c r="W8" s="14">
        <f t="shared" si="8"/>
        <v>-979.14790251961222</v>
      </c>
      <c r="X8" s="19">
        <f t="shared" si="9"/>
        <v>-0.86715646403337787</v>
      </c>
      <c r="Y8" s="68" t="str">
        <f t="shared" si="10"/>
        <v>CRÍTICO</v>
      </c>
      <c r="Z8" s="75">
        <f t="shared" si="11"/>
        <v>9580.1756370560724</v>
      </c>
      <c r="AA8" s="21">
        <f t="shared" si="12"/>
        <v>15669.889838304649</v>
      </c>
      <c r="AB8" s="21">
        <f t="shared" si="13"/>
        <v>2081.6435743278298</v>
      </c>
      <c r="AC8" s="21">
        <f t="shared" si="14"/>
        <v>-13588.24626397682</v>
      </c>
      <c r="AD8" s="21">
        <f t="shared" si="15"/>
        <v>17492.744836268193</v>
      </c>
      <c r="AE8" s="76" t="s">
        <v>32</v>
      </c>
      <c r="AF8" s="23">
        <f t="shared" si="16"/>
        <v>2.7383282974531324</v>
      </c>
      <c r="AG8" s="23">
        <f t="shared" si="17"/>
        <v>4.4789682765553831</v>
      </c>
      <c r="AH8" s="39">
        <f t="shared" si="18"/>
        <v>0.59500198333994447</v>
      </c>
    </row>
    <row r="9" spans="1:34" ht="20.25" customHeight="1" x14ac:dyDescent="0.25">
      <c r="A9" s="89">
        <v>233805</v>
      </c>
      <c r="B9" s="43">
        <v>359</v>
      </c>
      <c r="C9" s="9">
        <v>302</v>
      </c>
      <c r="D9" s="9">
        <v>305</v>
      </c>
      <c r="E9" s="9">
        <v>314</v>
      </c>
      <c r="F9" s="9">
        <v>349</v>
      </c>
      <c r="G9" s="9">
        <v>333</v>
      </c>
      <c r="H9" s="9">
        <v>329</v>
      </c>
      <c r="I9" s="9">
        <v>261</v>
      </c>
      <c r="J9" s="108">
        <f t="shared" si="0"/>
        <v>319</v>
      </c>
      <c r="K9" s="55">
        <f t="shared" si="1"/>
        <v>30.868384195761575</v>
      </c>
      <c r="L9" s="9">
        <v>2.0550000000000002</v>
      </c>
      <c r="M9" s="9">
        <v>1</v>
      </c>
      <c r="N9" s="10">
        <f t="shared" si="2"/>
        <v>63.434529522290042</v>
      </c>
      <c r="O9" s="10">
        <f t="shared" si="3"/>
        <v>382.43452952229006</v>
      </c>
      <c r="P9" s="11">
        <v>8.6729056672872087</v>
      </c>
      <c r="Q9" s="20">
        <v>20</v>
      </c>
      <c r="R9" s="12">
        <f t="shared" si="4"/>
        <v>2.1682264168218022</v>
      </c>
      <c r="S9" s="8">
        <f t="shared" si="5"/>
        <v>558.48428389279286</v>
      </c>
      <c r="T9" s="8">
        <f t="shared" si="6"/>
        <v>342.67667146868649</v>
      </c>
      <c r="U9" s="56">
        <f t="shared" si="7"/>
        <v>621.91881341508292</v>
      </c>
      <c r="V9" s="69">
        <v>1345</v>
      </c>
      <c r="W9" s="8">
        <f t="shared" si="8"/>
        <v>723.08118658491708</v>
      </c>
      <c r="X9" s="13">
        <f t="shared" si="9"/>
        <v>1.1626617027620227</v>
      </c>
      <c r="Y9" s="68" t="str">
        <f t="shared" si="10"/>
        <v>EXCESSO</v>
      </c>
      <c r="Z9" s="77">
        <f t="shared" si="11"/>
        <v>2972.0024460278878</v>
      </c>
      <c r="AA9" s="20">
        <f t="shared" si="12"/>
        <v>5393.8432014602085</v>
      </c>
      <c r="AB9" s="20">
        <f t="shared" si="13"/>
        <v>11665.058122501296</v>
      </c>
      <c r="AC9" s="20">
        <f t="shared" si="14"/>
        <v>6271.2149210410871</v>
      </c>
      <c r="AD9" s="20">
        <f t="shared" si="15"/>
        <v>2766.6569078646194</v>
      </c>
      <c r="AE9" s="78" t="s">
        <v>34</v>
      </c>
      <c r="AF9" s="22">
        <f t="shared" si="16"/>
        <v>5.3711077032709484</v>
      </c>
      <c r="AG9" s="22">
        <f t="shared" si="17"/>
        <v>9.7479437839354688</v>
      </c>
      <c r="AH9" s="37">
        <f t="shared" si="18"/>
        <v>21.081504702194355</v>
      </c>
    </row>
    <row r="10" spans="1:34" ht="20.25" customHeight="1" x14ac:dyDescent="0.25">
      <c r="A10" s="88">
        <v>233937</v>
      </c>
      <c r="B10" s="42">
        <v>526</v>
      </c>
      <c r="C10" s="15">
        <v>554</v>
      </c>
      <c r="D10" s="15">
        <v>606</v>
      </c>
      <c r="E10" s="15">
        <v>670</v>
      </c>
      <c r="F10" s="15">
        <v>624</v>
      </c>
      <c r="G10" s="15">
        <v>720</v>
      </c>
      <c r="H10" s="15">
        <v>702</v>
      </c>
      <c r="I10" s="15">
        <v>754</v>
      </c>
      <c r="J10" s="107">
        <f t="shared" si="0"/>
        <v>644.5</v>
      </c>
      <c r="K10" s="53">
        <f t="shared" si="1"/>
        <v>80.872032955068676</v>
      </c>
      <c r="L10" s="15">
        <v>2.0550000000000002</v>
      </c>
      <c r="M10" s="15">
        <v>1</v>
      </c>
      <c r="N10" s="16">
        <f t="shared" si="2"/>
        <v>166.19202772266615</v>
      </c>
      <c r="O10" s="16">
        <f t="shared" si="3"/>
        <v>810.69202772266613</v>
      </c>
      <c r="P10" s="17">
        <v>1.566673787652211</v>
      </c>
      <c r="Q10" s="21">
        <v>20</v>
      </c>
      <c r="R10" s="18">
        <f t="shared" si="4"/>
        <v>0.39166844691305275</v>
      </c>
      <c r="S10" s="14">
        <f t="shared" si="5"/>
        <v>1867.7558200169412</v>
      </c>
      <c r="T10" s="14">
        <f t="shared" si="6"/>
        <v>1100.0699377311369</v>
      </c>
      <c r="U10" s="54">
        <f t="shared" si="7"/>
        <v>2033.9478477396074</v>
      </c>
      <c r="V10" s="67">
        <v>4500</v>
      </c>
      <c r="W10" s="14">
        <f t="shared" si="8"/>
        <v>2466.0521522603926</v>
      </c>
      <c r="X10" s="19">
        <f t="shared" si="9"/>
        <v>1.2124461081934803</v>
      </c>
      <c r="Y10" s="68" t="str">
        <f t="shared" si="10"/>
        <v>EXCESSO</v>
      </c>
      <c r="Z10" s="75">
        <f t="shared" si="11"/>
        <v>1723.450736027572</v>
      </c>
      <c r="AA10" s="21">
        <f t="shared" si="12"/>
        <v>3186.5327785052732</v>
      </c>
      <c r="AB10" s="21">
        <f t="shared" si="13"/>
        <v>7050.0320444349491</v>
      </c>
      <c r="AC10" s="21">
        <f t="shared" si="14"/>
        <v>3863.4992659296759</v>
      </c>
      <c r="AD10" s="21">
        <f t="shared" si="15"/>
        <v>1009.7212561418499</v>
      </c>
      <c r="AE10" s="76" t="s">
        <v>34</v>
      </c>
      <c r="AF10" s="23">
        <f t="shared" si="16"/>
        <v>8.534289664322241</v>
      </c>
      <c r="AG10" s="23">
        <f t="shared" si="17"/>
        <v>15.779269571292531</v>
      </c>
      <c r="AH10" s="39">
        <f t="shared" si="18"/>
        <v>34.910783553141968</v>
      </c>
    </row>
    <row r="11" spans="1:34" ht="20.25" customHeight="1" x14ac:dyDescent="0.25">
      <c r="A11" s="89">
        <v>233940</v>
      </c>
      <c r="B11" s="43">
        <v>274</v>
      </c>
      <c r="C11" s="9">
        <v>307</v>
      </c>
      <c r="D11" s="9">
        <v>257</v>
      </c>
      <c r="E11" s="9">
        <v>306</v>
      </c>
      <c r="F11" s="9">
        <v>303</v>
      </c>
      <c r="G11" s="9">
        <v>303</v>
      </c>
      <c r="H11" s="9">
        <v>320</v>
      </c>
      <c r="I11" s="9">
        <v>290</v>
      </c>
      <c r="J11" s="108">
        <f t="shared" si="0"/>
        <v>295</v>
      </c>
      <c r="K11" s="55">
        <f t="shared" si="1"/>
        <v>20.452034477912321</v>
      </c>
      <c r="L11" s="9">
        <v>2.0550000000000002</v>
      </c>
      <c r="M11" s="9">
        <v>1</v>
      </c>
      <c r="N11" s="10">
        <f t="shared" si="2"/>
        <v>42.028930852109823</v>
      </c>
      <c r="O11" s="10">
        <f t="shared" si="3"/>
        <v>337.02893085210985</v>
      </c>
      <c r="P11" s="11">
        <v>10.036942655720694</v>
      </c>
      <c r="Q11" s="20">
        <v>20</v>
      </c>
      <c r="R11" s="12">
        <f t="shared" si="4"/>
        <v>2.5092356639301729</v>
      </c>
      <c r="S11" s="8">
        <f t="shared" si="5"/>
        <v>499.2386644096477</v>
      </c>
      <c r="T11" s="8">
        <f t="shared" si="6"/>
        <v>291.64826305693367</v>
      </c>
      <c r="U11" s="56">
        <f t="shared" si="7"/>
        <v>541.26759526175749</v>
      </c>
      <c r="V11" s="69">
        <v>750</v>
      </c>
      <c r="W11" s="8">
        <f t="shared" si="8"/>
        <v>208.73240473824251</v>
      </c>
      <c r="X11" s="13">
        <f t="shared" si="9"/>
        <v>0.38563624825406245</v>
      </c>
      <c r="Y11" s="68" t="str">
        <f t="shared" si="10"/>
        <v>EXCESSO</v>
      </c>
      <c r="Z11" s="77">
        <f t="shared" si="11"/>
        <v>2927.2568919429873</v>
      </c>
      <c r="AA11" s="20">
        <f t="shared" si="12"/>
        <v>5432.6718150420975</v>
      </c>
      <c r="AB11" s="20">
        <f t="shared" si="13"/>
        <v>7527.7069917905201</v>
      </c>
      <c r="AC11" s="20">
        <f t="shared" si="14"/>
        <v>2095.0351767484226</v>
      </c>
      <c r="AD11" s="20">
        <f t="shared" si="15"/>
        <v>2960.8980834376048</v>
      </c>
      <c r="AE11" s="78" t="s">
        <v>34</v>
      </c>
      <c r="AF11" s="22">
        <f t="shared" si="16"/>
        <v>4.9431908992700624</v>
      </c>
      <c r="AG11" s="22">
        <f t="shared" si="17"/>
        <v>9.1740270383348737</v>
      </c>
      <c r="AH11" s="37">
        <f t="shared" si="18"/>
        <v>12.711864406779661</v>
      </c>
    </row>
    <row r="12" spans="1:34" ht="20.25" customHeight="1" x14ac:dyDescent="0.25">
      <c r="A12" s="88">
        <v>234020</v>
      </c>
      <c r="B12" s="42">
        <v>346</v>
      </c>
      <c r="C12" s="15">
        <v>358</v>
      </c>
      <c r="D12" s="15">
        <v>308</v>
      </c>
      <c r="E12" s="15">
        <v>359</v>
      </c>
      <c r="F12" s="15">
        <v>387</v>
      </c>
      <c r="G12" s="15">
        <v>326</v>
      </c>
      <c r="H12" s="15">
        <v>312</v>
      </c>
      <c r="I12" s="15">
        <v>406</v>
      </c>
      <c r="J12" s="107">
        <f t="shared" si="0"/>
        <v>350.25</v>
      </c>
      <c r="K12" s="53">
        <f t="shared" si="1"/>
        <v>34.742933505555179</v>
      </c>
      <c r="L12" s="15">
        <v>2.0550000000000002</v>
      </c>
      <c r="M12" s="15">
        <v>1</v>
      </c>
      <c r="N12" s="16">
        <f t="shared" si="2"/>
        <v>71.396728353915904</v>
      </c>
      <c r="O12" s="16">
        <f t="shared" si="3"/>
        <v>421.64672835391593</v>
      </c>
      <c r="P12" s="17">
        <v>18.736170537430951</v>
      </c>
      <c r="Q12" s="21">
        <v>20</v>
      </c>
      <c r="R12" s="18">
        <f t="shared" si="4"/>
        <v>4.6840426343577377</v>
      </c>
      <c r="S12" s="14">
        <f t="shared" si="5"/>
        <v>398.14987411620086</v>
      </c>
      <c r="T12" s="14">
        <f t="shared" si="6"/>
        <v>270.47166541201636</v>
      </c>
      <c r="U12" s="54">
        <f t="shared" si="7"/>
        <v>469.5466024701168</v>
      </c>
      <c r="V12" s="67">
        <v>690</v>
      </c>
      <c r="W12" s="14">
        <f t="shared" si="8"/>
        <v>220.4533975298832</v>
      </c>
      <c r="X12" s="19">
        <f t="shared" si="9"/>
        <v>0.46950269977496739</v>
      </c>
      <c r="Y12" s="68" t="str">
        <f t="shared" si="10"/>
        <v>EXCESSO</v>
      </c>
      <c r="Z12" s="75">
        <f t="shared" si="11"/>
        <v>5067.6032487025032</v>
      </c>
      <c r="AA12" s="21">
        <f t="shared" si="12"/>
        <v>8797.505219151406</v>
      </c>
      <c r="AB12" s="21">
        <f t="shared" si="13"/>
        <v>12927.957670827356</v>
      </c>
      <c r="AC12" s="21">
        <f t="shared" si="14"/>
        <v>4130.4524516759502</v>
      </c>
      <c r="AD12" s="21">
        <f t="shared" si="15"/>
        <v>6562.3437307351905</v>
      </c>
      <c r="AE12" s="76" t="s">
        <v>33</v>
      </c>
      <c r="AF12" s="23">
        <f t="shared" si="16"/>
        <v>3.861122989464902</v>
      </c>
      <c r="AG12" s="23">
        <f t="shared" si="17"/>
        <v>6.7030207347625526</v>
      </c>
      <c r="AH12" s="39">
        <f t="shared" si="18"/>
        <v>9.8501070663811561</v>
      </c>
    </row>
    <row r="13" spans="1:34" ht="20.25" customHeight="1" x14ac:dyDescent="0.25">
      <c r="A13" s="89">
        <v>234113</v>
      </c>
      <c r="B13" s="43">
        <v>846</v>
      </c>
      <c r="C13" s="9">
        <v>1005</v>
      </c>
      <c r="D13" s="9">
        <v>792</v>
      </c>
      <c r="E13" s="9">
        <v>894</v>
      </c>
      <c r="F13" s="9">
        <v>1104</v>
      </c>
      <c r="G13" s="9">
        <v>984</v>
      </c>
      <c r="H13" s="9">
        <v>957</v>
      </c>
      <c r="I13" s="9">
        <v>1077</v>
      </c>
      <c r="J13" s="108">
        <f t="shared" si="0"/>
        <v>957.375</v>
      </c>
      <c r="K13" s="55">
        <f t="shared" si="1"/>
        <v>108.59878649677182</v>
      </c>
      <c r="L13" s="9">
        <v>2.0550000000000002</v>
      </c>
      <c r="M13" s="9">
        <v>6</v>
      </c>
      <c r="N13" s="10">
        <f t="shared" si="2"/>
        <v>546.65386595322559</v>
      </c>
      <c r="O13" s="10">
        <f t="shared" si="3"/>
        <v>6290.9038659532252</v>
      </c>
      <c r="P13" s="11">
        <v>19.137000640888701</v>
      </c>
      <c r="Q13" s="20">
        <v>20</v>
      </c>
      <c r="R13" s="12">
        <f t="shared" si="4"/>
        <v>4.7842501602221752</v>
      </c>
      <c r="S13" s="8">
        <f t="shared" si="5"/>
        <v>651.331424189887</v>
      </c>
      <c r="T13" s="8">
        <f t="shared" si="6"/>
        <v>872.31957804816909</v>
      </c>
      <c r="U13" s="56">
        <f t="shared" si="7"/>
        <v>1197.9852901431127</v>
      </c>
      <c r="V13" s="69">
        <v>830</v>
      </c>
      <c r="W13" s="8">
        <f t="shared" si="8"/>
        <v>-367.98529014311271</v>
      </c>
      <c r="X13" s="13">
        <f t="shared" si="9"/>
        <v>-0.30717012401642491</v>
      </c>
      <c r="Y13" s="68" t="str">
        <f t="shared" si="10"/>
        <v>NORMAL</v>
      </c>
      <c r="Z13" s="77">
        <f t="shared" si="11"/>
        <v>16693.580324167571</v>
      </c>
      <c r="AA13" s="20">
        <f t="shared" si="12"/>
        <v>22925.845265243985</v>
      </c>
      <c r="AB13" s="20">
        <f t="shared" si="13"/>
        <v>15883.710531937622</v>
      </c>
      <c r="AC13" s="20">
        <f t="shared" si="14"/>
        <v>-7042.1347333063623</v>
      </c>
      <c r="AD13" s="20">
        <f t="shared" si="15"/>
        <v>18321.28598857082</v>
      </c>
      <c r="AE13" s="78" t="s">
        <v>32</v>
      </c>
      <c r="AF13" s="22">
        <f t="shared" si="16"/>
        <v>4.5557883694903731</v>
      </c>
      <c r="AG13" s="22">
        <f t="shared" si="17"/>
        <v>6.2566146501794631</v>
      </c>
      <c r="AH13" s="37">
        <f t="shared" si="18"/>
        <v>4.3347695521608562</v>
      </c>
    </row>
    <row r="14" spans="1:34" ht="20.25" customHeight="1" x14ac:dyDescent="0.25">
      <c r="A14" s="88">
        <v>234115</v>
      </c>
      <c r="B14" s="42">
        <v>548</v>
      </c>
      <c r="C14" s="15">
        <v>614</v>
      </c>
      <c r="D14" s="15">
        <v>514</v>
      </c>
      <c r="E14" s="15">
        <v>612</v>
      </c>
      <c r="F14" s="15">
        <v>606</v>
      </c>
      <c r="G14" s="15">
        <v>606</v>
      </c>
      <c r="H14" s="15">
        <v>640</v>
      </c>
      <c r="I14" s="15">
        <v>580</v>
      </c>
      <c r="J14" s="107">
        <f t="shared" si="0"/>
        <v>590</v>
      </c>
      <c r="K14" s="53">
        <f t="shared" si="1"/>
        <v>40.904068955824641</v>
      </c>
      <c r="L14" s="15">
        <v>2.0550000000000002</v>
      </c>
      <c r="M14" s="15">
        <v>4</v>
      </c>
      <c r="N14" s="16">
        <f t="shared" si="2"/>
        <v>168.11572340843929</v>
      </c>
      <c r="O14" s="16">
        <f t="shared" si="3"/>
        <v>2528.1157234084394</v>
      </c>
      <c r="P14" s="17">
        <v>6.8126895962401193</v>
      </c>
      <c r="Q14" s="21">
        <v>20</v>
      </c>
      <c r="R14" s="18">
        <f t="shared" si="4"/>
        <v>1.70317239906003</v>
      </c>
      <c r="S14" s="14">
        <f t="shared" si="5"/>
        <v>856.96805088451958</v>
      </c>
      <c r="T14" s="14">
        <f t="shared" si="6"/>
        <v>596.59974885069914</v>
      </c>
      <c r="U14" s="54">
        <f t="shared" si="7"/>
        <v>1025.0837742929589</v>
      </c>
      <c r="V14" s="67">
        <v>1600</v>
      </c>
      <c r="W14" s="14">
        <f t="shared" si="8"/>
        <v>574.91622570704112</v>
      </c>
      <c r="X14" s="19">
        <f t="shared" si="9"/>
        <v>0.56084804005758826</v>
      </c>
      <c r="Y14" s="68" t="str">
        <f t="shared" si="10"/>
        <v>EXCESSO</v>
      </c>
      <c r="Z14" s="75">
        <f t="shared" si="11"/>
        <v>4064.448902114626</v>
      </c>
      <c r="AA14" s="21">
        <f t="shared" si="12"/>
        <v>6983.577564400196</v>
      </c>
      <c r="AB14" s="21">
        <f t="shared" si="13"/>
        <v>10900.303353984191</v>
      </c>
      <c r="AC14" s="21">
        <f t="shared" si="14"/>
        <v>3916.7257895839948</v>
      </c>
      <c r="AD14" s="21">
        <f t="shared" si="15"/>
        <v>4019.4868617816705</v>
      </c>
      <c r="AE14" s="76" t="s">
        <v>34</v>
      </c>
      <c r="AF14" s="23">
        <f t="shared" si="16"/>
        <v>5.0559300750059242</v>
      </c>
      <c r="AG14" s="23">
        <f t="shared" si="17"/>
        <v>8.6871506296013461</v>
      </c>
      <c r="AH14" s="39">
        <f t="shared" si="18"/>
        <v>13.559322033898304</v>
      </c>
    </row>
    <row r="15" spans="1:34" ht="20.25" customHeight="1" x14ac:dyDescent="0.25">
      <c r="A15" s="89">
        <v>234250</v>
      </c>
      <c r="B15" s="43">
        <v>263</v>
      </c>
      <c r="C15" s="9">
        <v>277</v>
      </c>
      <c r="D15" s="9">
        <v>303</v>
      </c>
      <c r="E15" s="9">
        <v>335</v>
      </c>
      <c r="F15" s="9">
        <v>312</v>
      </c>
      <c r="G15" s="9">
        <v>360</v>
      </c>
      <c r="H15" s="9">
        <v>351</v>
      </c>
      <c r="I15" s="9">
        <v>377</v>
      </c>
      <c r="J15" s="108">
        <f t="shared" si="0"/>
        <v>322.25</v>
      </c>
      <c r="K15" s="55">
        <f t="shared" si="1"/>
        <v>40.436016477534338</v>
      </c>
      <c r="L15" s="9">
        <v>2.0550000000000002</v>
      </c>
      <c r="M15" s="9">
        <v>3</v>
      </c>
      <c r="N15" s="10">
        <f t="shared" si="2"/>
        <v>143.92651791427656</v>
      </c>
      <c r="O15" s="10">
        <f t="shared" si="3"/>
        <v>1110.6765179142765</v>
      </c>
      <c r="P15" s="11">
        <v>3.4</v>
      </c>
      <c r="Q15" s="20">
        <v>20</v>
      </c>
      <c r="R15" s="12">
        <f t="shared" si="4"/>
        <v>0.85</v>
      </c>
      <c r="S15" s="8">
        <f t="shared" si="5"/>
        <v>896.50957148527198</v>
      </c>
      <c r="T15" s="8">
        <f t="shared" si="6"/>
        <v>592.18130365691252</v>
      </c>
      <c r="U15" s="56">
        <f t="shared" si="7"/>
        <v>1040.4360893995486</v>
      </c>
      <c r="V15" s="69">
        <v>630</v>
      </c>
      <c r="W15" s="8">
        <f t="shared" si="8"/>
        <v>-410.43608939954856</v>
      </c>
      <c r="X15" s="13">
        <f t="shared" si="9"/>
        <v>-0.39448467193829989</v>
      </c>
      <c r="Y15" s="68" t="str">
        <f t="shared" si="10"/>
        <v>NORMAL</v>
      </c>
      <c r="Z15" s="77">
        <f t="shared" si="11"/>
        <v>2013.4164324335025</v>
      </c>
      <c r="AA15" s="20">
        <f t="shared" si="12"/>
        <v>3537.4827039584652</v>
      </c>
      <c r="AB15" s="20">
        <f t="shared" si="13"/>
        <v>2142</v>
      </c>
      <c r="AC15" s="20">
        <f t="shared" si="14"/>
        <v>-1395.4827039584652</v>
      </c>
      <c r="AD15" s="20">
        <f t="shared" si="15"/>
        <v>1095.6499999999999</v>
      </c>
      <c r="AE15" s="78" t="s">
        <v>34</v>
      </c>
      <c r="AF15" s="22">
        <f t="shared" si="16"/>
        <v>9.1882281405261832</v>
      </c>
      <c r="AG15" s="22">
        <f t="shared" si="17"/>
        <v>16.143306274624493</v>
      </c>
      <c r="AH15" s="37">
        <f t="shared" si="18"/>
        <v>9.7750193948797524</v>
      </c>
    </row>
    <row r="16" spans="1:34" ht="20.25" customHeight="1" x14ac:dyDescent="0.25">
      <c r="A16" s="88">
        <v>234452</v>
      </c>
      <c r="B16" s="42">
        <v>1252</v>
      </c>
      <c r="C16" s="15">
        <v>1320</v>
      </c>
      <c r="D16" s="15">
        <v>1172</v>
      </c>
      <c r="E16" s="15">
        <v>1124</v>
      </c>
      <c r="F16" s="15">
        <v>1288</v>
      </c>
      <c r="G16" s="15">
        <v>1340</v>
      </c>
      <c r="H16" s="15">
        <v>1300</v>
      </c>
      <c r="I16" s="15">
        <v>1168</v>
      </c>
      <c r="J16" s="107">
        <f t="shared" si="0"/>
        <v>1245.5</v>
      </c>
      <c r="K16" s="53">
        <f t="shared" si="1"/>
        <v>80.595994228710182</v>
      </c>
      <c r="L16" s="15">
        <v>2.0550000000000002</v>
      </c>
      <c r="M16" s="15">
        <v>2</v>
      </c>
      <c r="N16" s="16">
        <f t="shared" si="2"/>
        <v>234.22879336848652</v>
      </c>
      <c r="O16" s="16">
        <f t="shared" si="3"/>
        <v>2725.2287933684865</v>
      </c>
      <c r="P16" s="17">
        <v>4.5880825220496222</v>
      </c>
      <c r="Q16" s="21">
        <v>20</v>
      </c>
      <c r="R16" s="18">
        <f t="shared" si="4"/>
        <v>1.1470206305124055</v>
      </c>
      <c r="S16" s="14">
        <f t="shared" si="5"/>
        <v>1517.2396436309448</v>
      </c>
      <c r="T16" s="14">
        <f t="shared" si="6"/>
        <v>992.84861518395894</v>
      </c>
      <c r="U16" s="54">
        <f t="shared" si="7"/>
        <v>1751.4684369994313</v>
      </c>
      <c r="V16" s="67">
        <v>1850</v>
      </c>
      <c r="W16" s="14">
        <f t="shared" si="8"/>
        <v>98.531563000568667</v>
      </c>
      <c r="X16" s="19">
        <f t="shared" si="9"/>
        <v>5.6256545033360861E-2</v>
      </c>
      <c r="Y16" s="68" t="str">
        <f t="shared" si="10"/>
        <v>EXCESSO</v>
      </c>
      <c r="Z16" s="75">
        <f t="shared" si="11"/>
        <v>4555.2713783666932</v>
      </c>
      <c r="AA16" s="21">
        <f t="shared" si="12"/>
        <v>8035.8817237186604</v>
      </c>
      <c r="AB16" s="21">
        <f t="shared" si="13"/>
        <v>8487.9526657918013</v>
      </c>
      <c r="AC16" s="21">
        <f t="shared" si="14"/>
        <v>452.07094207314094</v>
      </c>
      <c r="AD16" s="21">
        <f t="shared" si="15"/>
        <v>5714.4567812128043</v>
      </c>
      <c r="AE16" s="76" t="s">
        <v>33</v>
      </c>
      <c r="AF16" s="23">
        <f t="shared" si="16"/>
        <v>3.9857431360255275</v>
      </c>
      <c r="AG16" s="23">
        <f t="shared" si="17"/>
        <v>7.0311860176613061</v>
      </c>
      <c r="AH16" s="39">
        <f t="shared" si="18"/>
        <v>7.426736250501806</v>
      </c>
    </row>
    <row r="17" spans="1:34" ht="20.25" customHeight="1" x14ac:dyDescent="0.25">
      <c r="A17" s="89">
        <v>234482</v>
      </c>
      <c r="B17" s="43">
        <v>912</v>
      </c>
      <c r="C17" s="9">
        <v>1035</v>
      </c>
      <c r="D17" s="9">
        <v>1110</v>
      </c>
      <c r="E17" s="9">
        <v>801</v>
      </c>
      <c r="F17" s="9">
        <v>789</v>
      </c>
      <c r="G17" s="9">
        <v>885</v>
      </c>
      <c r="H17" s="9">
        <v>834</v>
      </c>
      <c r="I17" s="9">
        <v>873</v>
      </c>
      <c r="J17" s="108">
        <f t="shared" si="0"/>
        <v>904.875</v>
      </c>
      <c r="K17" s="55">
        <f t="shared" si="1"/>
        <v>113.20706376244499</v>
      </c>
      <c r="L17" s="9">
        <v>2.0550000000000002</v>
      </c>
      <c r="M17" s="9">
        <v>8</v>
      </c>
      <c r="N17" s="10">
        <f t="shared" si="2"/>
        <v>658.00674585936326</v>
      </c>
      <c r="O17" s="10">
        <f t="shared" si="3"/>
        <v>7897.006745859363</v>
      </c>
      <c r="P17" s="11">
        <v>1.9401745658742025</v>
      </c>
      <c r="Q17" s="20">
        <v>20</v>
      </c>
      <c r="R17" s="12">
        <f t="shared" si="4"/>
        <v>0.48504364146855061</v>
      </c>
      <c r="S17" s="8">
        <f t="shared" si="5"/>
        <v>1988.7116479811641</v>
      </c>
      <c r="T17" s="8">
        <f t="shared" si="6"/>
        <v>1652.3625698499454</v>
      </c>
      <c r="U17" s="56">
        <f t="shared" si="7"/>
        <v>2646.7183938405274</v>
      </c>
      <c r="V17" s="69">
        <v>2300</v>
      </c>
      <c r="W17" s="8">
        <f t="shared" si="8"/>
        <v>-346.71839384052737</v>
      </c>
      <c r="X17" s="13">
        <f t="shared" si="9"/>
        <v>-0.13099935174343227</v>
      </c>
      <c r="Y17" s="68" t="str">
        <f t="shared" si="10"/>
        <v>NORMAL</v>
      </c>
      <c r="Z17" s="77">
        <f t="shared" si="11"/>
        <v>3205.8718316253994</v>
      </c>
      <c r="AA17" s="20">
        <f t="shared" si="12"/>
        <v>5135.0957107608119</v>
      </c>
      <c r="AB17" s="20">
        <f t="shared" si="13"/>
        <v>4462.4015015106652</v>
      </c>
      <c r="AC17" s="20">
        <f t="shared" si="14"/>
        <v>-672.69420925014674</v>
      </c>
      <c r="AD17" s="20">
        <f t="shared" si="15"/>
        <v>1755.6154602954189</v>
      </c>
      <c r="AE17" s="78" t="s">
        <v>34</v>
      </c>
      <c r="AF17" s="22">
        <f t="shared" si="16"/>
        <v>9.1303360676886065</v>
      </c>
      <c r="AG17" s="22">
        <f t="shared" si="17"/>
        <v>14.624773553477151</v>
      </c>
      <c r="AH17" s="37">
        <f t="shared" si="18"/>
        <v>12.708937698577152</v>
      </c>
    </row>
    <row r="18" spans="1:34" ht="20.25" customHeight="1" x14ac:dyDescent="0.25">
      <c r="A18" s="88">
        <v>234549</v>
      </c>
      <c r="B18" s="42">
        <v>357</v>
      </c>
      <c r="C18" s="15">
        <v>310</v>
      </c>
      <c r="D18" s="15">
        <v>307</v>
      </c>
      <c r="E18" s="15">
        <v>352</v>
      </c>
      <c r="F18" s="15">
        <v>323</v>
      </c>
      <c r="G18" s="15">
        <v>361</v>
      </c>
      <c r="H18" s="15">
        <v>324</v>
      </c>
      <c r="I18" s="15">
        <v>335</v>
      </c>
      <c r="J18" s="107">
        <f t="shared" si="0"/>
        <v>333.625</v>
      </c>
      <c r="K18" s="53">
        <f t="shared" si="1"/>
        <v>21.070883770196797</v>
      </c>
      <c r="L18" s="15">
        <v>2.0550000000000002</v>
      </c>
      <c r="M18" s="15">
        <v>1</v>
      </c>
      <c r="N18" s="16">
        <f t="shared" si="2"/>
        <v>43.30066614775442</v>
      </c>
      <c r="O18" s="16">
        <f t="shared" si="3"/>
        <v>376.92566614775444</v>
      </c>
      <c r="P18" s="17">
        <v>10.800341807306131</v>
      </c>
      <c r="Q18" s="21">
        <v>20</v>
      </c>
      <c r="R18" s="18">
        <f t="shared" si="4"/>
        <v>2.7000854518265327</v>
      </c>
      <c r="S18" s="14">
        <f t="shared" si="5"/>
        <v>511.80964921124496</v>
      </c>
      <c r="T18" s="14">
        <f t="shared" si="6"/>
        <v>299.20549075337692</v>
      </c>
      <c r="U18" s="54">
        <f t="shared" si="7"/>
        <v>555.1103153589994</v>
      </c>
      <c r="V18" s="67">
        <v>800</v>
      </c>
      <c r="W18" s="14">
        <f t="shared" si="8"/>
        <v>244.8896846410006</v>
      </c>
      <c r="X18" s="19">
        <f t="shared" si="9"/>
        <v>0.44115498823441285</v>
      </c>
      <c r="Y18" s="68" t="str">
        <f t="shared" si="10"/>
        <v>EXCESSO</v>
      </c>
      <c r="Z18" s="75">
        <f t="shared" si="11"/>
        <v>3231.5215707592447</v>
      </c>
      <c r="AA18" s="21">
        <f t="shared" si="12"/>
        <v>5995.3811466386915</v>
      </c>
      <c r="AB18" s="21">
        <f t="shared" si="13"/>
        <v>8640.2734458449049</v>
      </c>
      <c r="AC18" s="21">
        <f t="shared" si="14"/>
        <v>2644.8922992062135</v>
      </c>
      <c r="AD18" s="21">
        <f t="shared" si="15"/>
        <v>3603.2640354625078</v>
      </c>
      <c r="AE18" s="76" t="s">
        <v>34</v>
      </c>
      <c r="AF18" s="23">
        <f t="shared" si="16"/>
        <v>4.4841587224185373</v>
      </c>
      <c r="AG18" s="23">
        <f t="shared" si="17"/>
        <v>8.3193752770176008</v>
      </c>
      <c r="AH18" s="39">
        <f t="shared" si="18"/>
        <v>11.989509179467966</v>
      </c>
    </row>
    <row r="19" spans="1:34" ht="20.25" customHeight="1" x14ac:dyDescent="0.25">
      <c r="A19" s="90">
        <v>234985</v>
      </c>
      <c r="B19" s="44">
        <v>253</v>
      </c>
      <c r="C19" s="45">
        <v>345</v>
      </c>
      <c r="D19" s="45">
        <v>304</v>
      </c>
      <c r="E19" s="45">
        <v>328</v>
      </c>
      <c r="F19" s="45">
        <v>326</v>
      </c>
      <c r="G19" s="45">
        <v>310</v>
      </c>
      <c r="H19" s="45">
        <v>360</v>
      </c>
      <c r="I19" s="45">
        <v>361</v>
      </c>
      <c r="J19" s="109">
        <f t="shared" si="0"/>
        <v>323.375</v>
      </c>
      <c r="K19" s="57">
        <f t="shared" si="1"/>
        <v>35.375283946361677</v>
      </c>
      <c r="L19" s="45">
        <v>2.0550000000000002</v>
      </c>
      <c r="M19" s="45">
        <v>4</v>
      </c>
      <c r="N19" s="58">
        <f t="shared" si="2"/>
        <v>145.39241701954651</v>
      </c>
      <c r="O19" s="58">
        <f t="shared" si="3"/>
        <v>1438.8924170195464</v>
      </c>
      <c r="P19" s="59">
        <v>0.2</v>
      </c>
      <c r="Q19" s="60">
        <v>20</v>
      </c>
      <c r="R19" s="61">
        <f t="shared" si="4"/>
        <v>5.000000000000001E-2</v>
      </c>
      <c r="S19" s="62">
        <f t="shared" si="5"/>
        <v>3702.8502535209277</v>
      </c>
      <c r="T19" s="62">
        <f t="shared" si="6"/>
        <v>1996.8175437800103</v>
      </c>
      <c r="U19" s="63">
        <f t="shared" si="7"/>
        <v>3848.2426705404741</v>
      </c>
      <c r="V19" s="70">
        <v>8345</v>
      </c>
      <c r="W19" s="62">
        <f t="shared" si="8"/>
        <v>4496.7573294595259</v>
      </c>
      <c r="X19" s="71">
        <f t="shared" si="9"/>
        <v>1.1685222878181873</v>
      </c>
      <c r="Y19" s="72" t="str">
        <f t="shared" si="10"/>
        <v>EXCESSO</v>
      </c>
      <c r="Z19" s="79">
        <f t="shared" si="11"/>
        <v>399.36350875600209</v>
      </c>
      <c r="AA19" s="60">
        <f t="shared" si="12"/>
        <v>769.64853410809485</v>
      </c>
      <c r="AB19" s="60">
        <f t="shared" si="13"/>
        <v>1669</v>
      </c>
      <c r="AC19" s="60">
        <f t="shared" si="14"/>
        <v>899.35146589190515</v>
      </c>
      <c r="AD19" s="60">
        <f t="shared" si="15"/>
        <v>64.674999999999997</v>
      </c>
      <c r="AE19" s="80"/>
      <c r="AF19" s="22">
        <f t="shared" si="16"/>
        <v>30.87464311990739</v>
      </c>
      <c r="AG19" s="22">
        <f t="shared" si="17"/>
        <v>59.501239590884794</v>
      </c>
      <c r="AH19" s="37">
        <f t="shared" si="18"/>
        <v>129.0297642056436</v>
      </c>
    </row>
    <row r="20" spans="1:34" ht="20.25" customHeight="1" x14ac:dyDescent="0.25">
      <c r="A20" s="38"/>
      <c r="B20" s="15"/>
      <c r="C20" s="15"/>
      <c r="D20" s="15"/>
      <c r="E20" s="15"/>
      <c r="F20" s="15"/>
      <c r="G20" s="15"/>
      <c r="H20" s="15"/>
      <c r="I20" s="15"/>
      <c r="J20" s="16"/>
      <c r="K20" s="85" t="s">
        <v>39</v>
      </c>
      <c r="L20" s="105">
        <v>0.2</v>
      </c>
      <c r="M20" s="86" t="s">
        <v>20</v>
      </c>
      <c r="N20" s="16"/>
      <c r="O20" s="16"/>
      <c r="P20" s="17"/>
      <c r="Q20" s="21"/>
      <c r="R20" s="18"/>
      <c r="S20" s="14"/>
      <c r="T20" s="14"/>
      <c r="U20" s="14"/>
      <c r="V20" s="14"/>
      <c r="W20" s="14"/>
      <c r="X20" s="84" t="s">
        <v>42</v>
      </c>
      <c r="Y20" s="81"/>
      <c r="Z20" s="82">
        <f>SUM(Z5:Z19)</f>
        <v>81225.16299232241</v>
      </c>
      <c r="AA20" s="82">
        <f>SUM(AA5:AA19)</f>
        <v>131788.42618053957</v>
      </c>
      <c r="AB20" s="82">
        <f>SUM(AB5:AB19)</f>
        <v>125175.95554979093</v>
      </c>
      <c r="AC20" s="82">
        <f>SUM(AC5:AC19)</f>
        <v>-6612.4706307486076</v>
      </c>
      <c r="AD20" s="82">
        <f>SUM(AD5:AD19)</f>
        <v>102632.24081163974</v>
      </c>
      <c r="AE20" s="83"/>
      <c r="AF20" s="23"/>
      <c r="AG20" s="23"/>
      <c r="AH20" s="39"/>
    </row>
    <row r="21" spans="1:34" ht="20.25" customHeight="1" thickBot="1" x14ac:dyDescent="0.3">
      <c r="A21" s="91"/>
      <c r="B21" s="92"/>
      <c r="C21" s="92"/>
      <c r="D21" s="92"/>
      <c r="E21" s="92"/>
      <c r="F21" s="92"/>
      <c r="G21" s="92"/>
      <c r="H21" s="92"/>
      <c r="I21" s="92"/>
      <c r="J21" s="93"/>
      <c r="K21" s="94"/>
      <c r="L21" s="92"/>
      <c r="M21" s="92"/>
      <c r="N21" s="93"/>
      <c r="O21" s="93"/>
      <c r="P21" s="95"/>
      <c r="Q21" s="96"/>
      <c r="R21" s="97"/>
      <c r="S21" s="98"/>
      <c r="T21" s="98"/>
      <c r="U21" s="98"/>
      <c r="V21" s="98"/>
      <c r="W21" s="98"/>
      <c r="X21" s="99" t="s">
        <v>43</v>
      </c>
      <c r="Y21" s="100"/>
      <c r="Z21" s="101"/>
      <c r="AA21" s="101"/>
      <c r="AB21" s="102">
        <f>AB20-Z20</f>
        <v>43950.792557468521</v>
      </c>
      <c r="AC21" s="96"/>
      <c r="AD21" s="96"/>
      <c r="AE21" s="103"/>
      <c r="AF21" s="103"/>
      <c r="AG21" s="103"/>
      <c r="AH21" s="104"/>
    </row>
  </sheetData>
  <autoFilter ref="Y4:Y21"/>
  <mergeCells count="7">
    <mergeCell ref="A1:AH1"/>
    <mergeCell ref="K3:U3"/>
    <mergeCell ref="B3:J3"/>
    <mergeCell ref="AF3:AH3"/>
    <mergeCell ref="A3:A4"/>
    <mergeCell ref="V3:Y3"/>
    <mergeCell ref="Z3:AE3"/>
  </mergeCells>
  <phoneticPr fontId="2" type="noConversion"/>
  <conditionalFormatting sqref="Y5:Y19">
    <cfRule type="cellIs" dxfId="2" priority="1" stopIfTrue="1" operator="equal">
      <formula>"EXCESSO"</formula>
    </cfRule>
    <cfRule type="cellIs" dxfId="1" priority="2" stopIfTrue="1" operator="equal">
      <formula>"NORMAL"</formula>
    </cfRule>
    <cfRule type="cellIs" dxfId="0" priority="3" stopIfTrue="1" operator="equal">
      <formula>"CRÍTICO"</formula>
    </cfRule>
  </conditionalFormatting>
  <printOptions horizontalCentered="1"/>
  <pageMargins left="0.19685039370078741" right="0.19685039370078741" top="0.98425196850393704" bottom="0.98425196850393704" header="0.51181102362204722" footer="0.51181102362204722"/>
  <pageSetup paperSize="9" scale="97" fitToWidth="2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Adilson Ahvener</dc:creator>
  <cp:lastModifiedBy>Daniel Elias dos Santos</cp:lastModifiedBy>
  <cp:lastPrinted>2008-10-01T14:08:00Z</cp:lastPrinted>
  <dcterms:created xsi:type="dcterms:W3CDTF">2007-09-19T18:00:35Z</dcterms:created>
  <dcterms:modified xsi:type="dcterms:W3CDTF">2016-03-31T17:56:22Z</dcterms:modified>
</cp:coreProperties>
</file>